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3635" activeTab="2"/>
  </bookViews>
  <sheets>
    <sheet name="Form 2a-Planning" sheetId="14" r:id="rId1"/>
    <sheet name="Form 2e-Restart" sheetId="3" r:id="rId2"/>
    <sheet name="Washington Prep SH" sheetId="15" r:id="rId3"/>
  </sheets>
  <externalReferences>
    <externalReference r:id="rId4"/>
  </externalReferences>
  <definedNames>
    <definedName name="_xlnm._FilterDatabase" localSheetId="2" hidden="1">'Washington Prep SH'!$A$7:$AA$83</definedName>
    <definedName name="_xlnm.Print_Area" localSheetId="0">'Form 2a-Planning'!$A$2:$F$19</definedName>
    <definedName name="_xlnm.Print_Area" localSheetId="1">'Form 2e-Restart'!$A$2:$E$49</definedName>
    <definedName name="_xlnm.Print_Area" localSheetId="2">'Washington Prep SH'!$A$1:$AA$106</definedName>
    <definedName name="_xlnm.Print_Titles" localSheetId="0">'Form 2a-Planning'!$2:$5</definedName>
    <definedName name="_xlnm.Print_Titles" localSheetId="1">'Form 2e-Restart'!$2:$6</definedName>
    <definedName name="_xlnm.Print_Titles" localSheetId="2">'Washington Prep SH'!$7:$7</definedName>
  </definedNames>
  <calcPr calcId="145621"/>
</workbook>
</file>

<file path=xl/calcChain.xml><?xml version="1.0" encoding="utf-8"?>
<calcChain xmlns="http://schemas.openxmlformats.org/spreadsheetml/2006/main">
  <c r="S90" i="15" l="1"/>
  <c r="W70" i="15" l="1"/>
  <c r="AA98" i="15"/>
  <c r="W98" i="15"/>
  <c r="AA58" i="15"/>
  <c r="W58" i="15"/>
  <c r="AA64" i="15"/>
  <c r="W64" i="15"/>
  <c r="AA35" i="15"/>
  <c r="W35" i="15"/>
  <c r="AA26" i="15"/>
  <c r="W26" i="15"/>
  <c r="AA25" i="15"/>
  <c r="W25" i="15"/>
  <c r="S70" i="15"/>
  <c r="S26" i="15"/>
  <c r="S68" i="15" l="1"/>
  <c r="O45" i="15" l="1"/>
  <c r="O43" i="15"/>
  <c r="AA67" i="15" l="1"/>
  <c r="W67" i="15"/>
  <c r="S67" i="15"/>
  <c r="AA66" i="15"/>
  <c r="W66" i="15"/>
  <c r="S66" i="15"/>
  <c r="AA65" i="15"/>
  <c r="W65" i="15"/>
  <c r="S65" i="15"/>
  <c r="S63" i="15"/>
  <c r="S64" i="15"/>
  <c r="S35" i="15"/>
  <c r="S98" i="15"/>
  <c r="S58" i="15"/>
  <c r="S25" i="15"/>
  <c r="AA57" i="15"/>
  <c r="W57" i="15"/>
  <c r="S57" i="15"/>
  <c r="AA56" i="15"/>
  <c r="W56" i="15"/>
  <c r="S56" i="15"/>
  <c r="AA55" i="15"/>
  <c r="W55" i="15"/>
  <c r="S55" i="15"/>
  <c r="AA54" i="15"/>
  <c r="W54" i="15"/>
  <c r="S54" i="15"/>
  <c r="AA13" i="15"/>
  <c r="AA53" i="15" s="1"/>
  <c r="W13" i="15"/>
  <c r="S13" i="15"/>
  <c r="S53" i="15" s="1"/>
  <c r="AA52" i="15"/>
  <c r="W52" i="15"/>
  <c r="S52" i="15"/>
  <c r="W51" i="15"/>
  <c r="E83" i="15"/>
  <c r="F83" i="15"/>
  <c r="G83" i="15"/>
  <c r="I83" i="15"/>
  <c r="J83" i="15"/>
  <c r="K83" i="15"/>
  <c r="L83" i="15"/>
  <c r="Q83" i="15"/>
  <c r="R83" i="15"/>
  <c r="S83" i="15"/>
  <c r="U83" i="15"/>
  <c r="V83" i="15"/>
  <c r="W83" i="15"/>
  <c r="Y83" i="15"/>
  <c r="Z83" i="15"/>
  <c r="AA83" i="15"/>
  <c r="D83" i="15"/>
  <c r="S50" i="15"/>
  <c r="S49" i="15"/>
  <c r="S48" i="15"/>
  <c r="S39" i="15"/>
  <c r="S38" i="15"/>
  <c r="S37" i="15"/>
  <c r="S36" i="15"/>
  <c r="O68" i="15"/>
  <c r="O51" i="15"/>
  <c r="E69" i="15"/>
  <c r="F69" i="15"/>
  <c r="G69" i="15"/>
  <c r="I69" i="15"/>
  <c r="J69" i="15"/>
  <c r="Q69" i="15"/>
  <c r="R69" i="15"/>
  <c r="U69" i="15"/>
  <c r="V69" i="15"/>
  <c r="Y69" i="15"/>
  <c r="Z69" i="15"/>
  <c r="D69" i="15"/>
  <c r="E51" i="15"/>
  <c r="F51" i="15"/>
  <c r="G51" i="15"/>
  <c r="I51" i="15"/>
  <c r="J51" i="15"/>
  <c r="K51" i="15"/>
  <c r="L51" i="15"/>
  <c r="M51" i="15"/>
  <c r="N51" i="15"/>
  <c r="Q51" i="15"/>
  <c r="R51" i="15"/>
  <c r="U51" i="15"/>
  <c r="V51" i="15"/>
  <c r="Y51" i="15"/>
  <c r="Z51" i="15"/>
  <c r="AA51" i="15"/>
  <c r="D51" i="15"/>
  <c r="G40" i="15"/>
  <c r="AA87" i="15"/>
  <c r="AA78" i="15"/>
  <c r="W87" i="15"/>
  <c r="W78" i="15"/>
  <c r="S87" i="15"/>
  <c r="S78" i="15"/>
  <c r="S30" i="15"/>
  <c r="S59" i="15" l="1"/>
  <c r="S69" i="15" s="1"/>
  <c r="W59" i="15"/>
  <c r="S51" i="15"/>
  <c r="AA59" i="15"/>
  <c r="AA69" i="15" s="1"/>
  <c r="AA40" i="15"/>
  <c r="W40" i="15"/>
  <c r="S40" i="15"/>
  <c r="W53" i="15"/>
  <c r="W69" i="15" l="1"/>
  <c r="W89" i="15" s="1"/>
  <c r="AA89" i="15"/>
  <c r="S89" i="15"/>
  <c r="S91" i="15" s="1"/>
  <c r="S92" i="15" s="1"/>
  <c r="S94" i="15" s="1"/>
  <c r="O71" i="15"/>
  <c r="O70" i="15"/>
  <c r="AA90" i="15" l="1"/>
  <c r="AA91" i="15" s="1"/>
  <c r="AA92" i="15" s="1"/>
  <c r="W90" i="15"/>
  <c r="W91" i="15" s="1"/>
  <c r="W92" i="15" s="1"/>
  <c r="S6" i="15"/>
  <c r="O98" i="15"/>
  <c r="O91" i="15"/>
  <c r="O87" i="15"/>
  <c r="O80" i="15"/>
  <c r="O83" i="15" s="1"/>
  <c r="O78" i="15"/>
  <c r="O58" i="15"/>
  <c r="O69" i="15" s="1"/>
  <c r="O31" i="15"/>
  <c r="O30" i="15"/>
  <c r="O26" i="15"/>
  <c r="O25" i="15"/>
  <c r="O13" i="15"/>
  <c r="W94" i="15" l="1"/>
  <c r="W6" i="15"/>
  <c r="AA94" i="15"/>
  <c r="AA6" i="15"/>
  <c r="O40" i="15"/>
  <c r="O89" i="15" s="1"/>
  <c r="O92" i="15" s="1"/>
  <c r="N80" i="15"/>
  <c r="N83" i="15" s="1"/>
  <c r="O94" i="15" l="1"/>
  <c r="O6" i="15"/>
  <c r="O101" i="15"/>
  <c r="N98" i="15"/>
  <c r="N91" i="15"/>
  <c r="N87" i="15"/>
  <c r="N78" i="15"/>
  <c r="N58" i="15"/>
  <c r="N69" i="15" s="1"/>
  <c r="N31" i="15"/>
  <c r="N30" i="15"/>
  <c r="N26" i="15"/>
  <c r="N25" i="15"/>
  <c r="N13" i="15"/>
  <c r="N40" i="15" l="1"/>
  <c r="N89" i="15" s="1"/>
  <c r="N92" i="15" s="1"/>
  <c r="M80" i="15"/>
  <c r="M83" i="15" s="1"/>
  <c r="M78" i="15"/>
  <c r="M31" i="15"/>
  <c r="M98" i="15"/>
  <c r="M91" i="15"/>
  <c r="M87" i="15"/>
  <c r="M58" i="15"/>
  <c r="M52" i="15"/>
  <c r="M30" i="15"/>
  <c r="M26" i="15"/>
  <c r="M25" i="15"/>
  <c r="M13" i="15"/>
  <c r="Z91" i="15"/>
  <c r="Z87" i="15"/>
  <c r="Z78" i="15"/>
  <c r="Z30" i="15"/>
  <c r="Z40" i="15" s="1"/>
  <c r="L91" i="15"/>
  <c r="L87" i="15"/>
  <c r="L70" i="15"/>
  <c r="L78" i="15" s="1"/>
  <c r="L58" i="15"/>
  <c r="L52" i="15"/>
  <c r="L30" i="15"/>
  <c r="L26" i="15"/>
  <c r="L25" i="15"/>
  <c r="L13" i="15"/>
  <c r="K26" i="15"/>
  <c r="K70" i="15"/>
  <c r="K78" i="15" s="1"/>
  <c r="K52" i="15"/>
  <c r="K98" i="15"/>
  <c r="K58" i="15"/>
  <c r="K69" i="15" s="1"/>
  <c r="K25" i="15"/>
  <c r="K91" i="15"/>
  <c r="K87" i="15"/>
  <c r="K13" i="15"/>
  <c r="K30" i="15"/>
  <c r="G87" i="15"/>
  <c r="G78" i="15"/>
  <c r="G91" i="15"/>
  <c r="F87" i="15"/>
  <c r="F78" i="15"/>
  <c r="F26" i="15"/>
  <c r="F40" i="15" s="1"/>
  <c r="F91" i="15"/>
  <c r="V91" i="15"/>
  <c r="V87" i="15"/>
  <c r="V78" i="15"/>
  <c r="V30" i="15"/>
  <c r="V40" i="15" s="1"/>
  <c r="R91" i="15"/>
  <c r="R87" i="15"/>
  <c r="R78" i="15"/>
  <c r="R30" i="15"/>
  <c r="R40" i="15" s="1"/>
  <c r="J91" i="15"/>
  <c r="J87" i="15"/>
  <c r="J78" i="15"/>
  <c r="J13" i="15"/>
  <c r="J26" i="15"/>
  <c r="J30" i="15"/>
  <c r="Y26" i="15"/>
  <c r="U26" i="15"/>
  <c r="Q26" i="15"/>
  <c r="I26" i="15"/>
  <c r="D26" i="15"/>
  <c r="D40" i="15" s="1"/>
  <c r="E26" i="15"/>
  <c r="E40" i="15" s="1"/>
  <c r="Y30" i="15"/>
  <c r="U30" i="15"/>
  <c r="Q30" i="15"/>
  <c r="I30" i="15"/>
  <c r="I13" i="15"/>
  <c r="E78" i="15"/>
  <c r="E87" i="15"/>
  <c r="E91" i="15"/>
  <c r="Q87" i="15"/>
  <c r="Q78" i="15"/>
  <c r="Q91" i="15"/>
  <c r="Y87" i="15"/>
  <c r="U87" i="15"/>
  <c r="I87" i="15"/>
  <c r="D87" i="15"/>
  <c r="Y78" i="15"/>
  <c r="Y91" i="15"/>
  <c r="U78" i="15"/>
  <c r="I78" i="15"/>
  <c r="D78" i="15"/>
  <c r="I91" i="15"/>
  <c r="U91" i="15"/>
  <c r="U40" i="15" l="1"/>
  <c r="U89" i="15" s="1"/>
  <c r="U92" i="15" s="1"/>
  <c r="U94" i="15" s="1"/>
  <c r="Y40" i="15"/>
  <c r="Y89" i="15" s="1"/>
  <c r="Y92" i="15" s="1"/>
  <c r="Y94" i="15" s="1"/>
  <c r="M69" i="15"/>
  <c r="Q40" i="15"/>
  <c r="Q89" i="15" s="1"/>
  <c r="Q92" i="15" s="1"/>
  <c r="Q6" i="15" s="1"/>
  <c r="L69" i="15"/>
  <c r="L40" i="15"/>
  <c r="I40" i="15"/>
  <c r="I89" i="15" s="1"/>
  <c r="I92" i="15" s="1"/>
  <c r="I6" i="15" s="1"/>
  <c r="J40" i="15"/>
  <c r="J89" i="15" s="1"/>
  <c r="J92" i="15" s="1"/>
  <c r="J6" i="15" s="1"/>
  <c r="M40" i="15"/>
  <c r="K40" i="15"/>
  <c r="K89" i="15" s="1"/>
  <c r="K92" i="15" s="1"/>
  <c r="K94" i="15" s="1"/>
  <c r="G89" i="15"/>
  <c r="G92" i="15" s="1"/>
  <c r="G6" i="15" s="1"/>
  <c r="F89" i="15"/>
  <c r="F92" i="15" s="1"/>
  <c r="F6" i="15" s="1"/>
  <c r="E89" i="15"/>
  <c r="E92" i="15" s="1"/>
  <c r="E6" i="15" s="1"/>
  <c r="D89" i="15"/>
  <c r="D90" i="15" s="1"/>
  <c r="D91" i="15" s="1"/>
  <c r="D92" i="15" s="1"/>
  <c r="R89" i="15"/>
  <c r="R92" i="15" s="1"/>
  <c r="R94" i="15" s="1"/>
  <c r="V89" i="15"/>
  <c r="V92" i="15" s="1"/>
  <c r="V94" i="15" s="1"/>
  <c r="Z89" i="15"/>
  <c r="Z92" i="15" s="1"/>
  <c r="Z6" i="15" s="1"/>
  <c r="N101" i="15"/>
  <c r="N94" i="15"/>
  <c r="N6" i="15"/>
  <c r="L89" i="15" l="1"/>
  <c r="L92" i="15" s="1"/>
  <c r="L94" i="15" s="1"/>
  <c r="M89" i="15"/>
  <c r="M92" i="15" s="1"/>
  <c r="M94" i="15" s="1"/>
  <c r="G94" i="15"/>
  <c r="R6" i="15"/>
  <c r="K6" i="15"/>
  <c r="U6" i="15"/>
  <c r="F94" i="15"/>
  <c r="Z94" i="15"/>
  <c r="Y6" i="15"/>
  <c r="V6" i="15"/>
  <c r="I94" i="15"/>
  <c r="Q94" i="15"/>
  <c r="J94" i="15"/>
  <c r="D6" i="15"/>
  <c r="E94" i="15"/>
  <c r="M101" i="15" l="1"/>
  <c r="M6" i="15"/>
  <c r="L6" i="15"/>
</calcChain>
</file>

<file path=xl/comments1.xml><?xml version="1.0" encoding="utf-8"?>
<comments xmlns="http://schemas.openxmlformats.org/spreadsheetml/2006/main">
  <authors>
    <author>LAUSD</author>
  </authors>
  <commentList>
    <comment ref="B25" authorId="0">
      <text>
        <r>
          <rPr>
            <sz val="9"/>
            <color indexed="81"/>
            <rFont val="Tahoma"/>
            <family val="2"/>
          </rPr>
          <t>1.0 FTE Math Intervention Teacher - ZUNIGA, A
1.0 FTE ELA Intervention Teacher - BRENT, S
1.0 FTE Culinary Arts Teacher - JACOBS, B
1.0 FTE Dance Teacher - PRICE, TULUV
2.0 hrs Auxiliary Teacher - LAW
ADD SUB TIME</t>
        </r>
      </text>
    </comment>
  </commentList>
</comments>
</file>

<file path=xl/sharedStrings.xml><?xml version="1.0" encoding="utf-8"?>
<sst xmlns="http://schemas.openxmlformats.org/spreadsheetml/2006/main" count="317" uniqueCount="230">
  <si>
    <t>LEA Name:  Los Angeles Unified School District</t>
  </si>
  <si>
    <t>School Name: George Washington Preparatory High School</t>
  </si>
  <si>
    <t xml:space="preserve"> Actions and Activities</t>
  </si>
  <si>
    <t>Start and End Dates MM/YYYY</t>
  </si>
  <si>
    <t xml:space="preserve">Description of how those activities will lead to successful implementation of the selected intervention </t>
  </si>
  <si>
    <t>Family and Community Engagement</t>
  </si>
  <si>
    <t>Staffing</t>
  </si>
  <si>
    <t>Instructional Program</t>
  </si>
  <si>
    <t>Professional Development</t>
  </si>
  <si>
    <t>SIG Form 2e—Restart Implementation Chart for a Tier I or Tier II School</t>
  </si>
  <si>
    <t>LEA Name: Los Angeles Unified School District</t>
  </si>
  <si>
    <t>School Name:  George Washington Preparatory High School</t>
  </si>
  <si>
    <t xml:space="preserve">Required Component </t>
  </si>
  <si>
    <t>Strategy/Evidence-based Strategy</t>
  </si>
  <si>
    <t>Start and End Dates (MM/YYYY)</t>
  </si>
  <si>
    <t>Oversight</t>
  </si>
  <si>
    <t xml:space="preserve">Description of Evidence </t>
  </si>
  <si>
    <t>Fulfill all California requirements for converting to a charter school (if applicable).</t>
  </si>
  <si>
    <t xml:space="preserve">RS 01: Create a locally-determined rigorous review process for the purposes of selecting a charter management organization (CMO) or an education management organization (EMO). </t>
  </si>
  <si>
    <t>LAUSD, Office of Superintendent</t>
  </si>
  <si>
    <t>RS 02: Create a plan to transfer students who either cannot attend the new school because their grade is no longer served by the Restart school or whose parents choose not to have their child attend the Restart school.</t>
  </si>
  <si>
    <t>LAUSD, school admin, EMO</t>
  </si>
  <si>
    <t>RS 03: Create an accountability contract with the CMO or EMO which includes clearly defined goals for student achievement.</t>
  </si>
  <si>
    <t>LAUSD, EMO president &amp; CEO</t>
  </si>
  <si>
    <t>MOU between LAUSD and EMO</t>
  </si>
  <si>
    <t>RS 04: Optional Component</t>
  </si>
  <si>
    <t>School Staff, Local District West, Office of Superintendent, School Community, EMO</t>
  </si>
  <si>
    <t xml:space="preserve">Administrators, Department Chairpersons, Teacher Leaders, EMO, </t>
  </si>
  <si>
    <t>Performance meter of student achievement, graduation rate, meets and exceed standards for all students as seen on the SBAC Interim Assessments and SBAC Math and ELA, Attendance, Parent and Community Engagement, School Safety, College Acceptance letters, agendas, sign-in rosters, meeting documentation, purchase orders, observation logs, class rosters, student logs, computer lab schedules, student online intervention folders, student portfolios, Syllabi, phone logs, home visit logs, counseling logs, SARB/SART Logs, college office sign-ins, financial aid completion, increase the number of students taking the PSAT, ACT, and SAT at the earliest possible administration</t>
  </si>
  <si>
    <t>Administration, Leadership Team, School Community, EMO</t>
  </si>
  <si>
    <t>Master Schedule, Attendance logs, Student Intervention folders (online), classroom observation logs, meeting agendas, Parent sign-in, recruitment flyers, Syllabi, Summer Registration, Purchase Order, Lesson Plans</t>
  </si>
  <si>
    <t xml:space="preserve">Meeting agendas, Parent sign-in, recruitment flyers, Meeting agenda
Meeting minutes
Attendance logs
Meeting/community flyers
Invoice/PO
Receipts
</t>
  </si>
  <si>
    <t xml:space="preserve">• Performance data from LAUSD schools where EMO has partnered in school transformation
• MOUs with schools and community partners
• Staff bios and résumés
• EMO financial statements
• EMO articles of incorporation, bylaws, IRS determination letter
</t>
  </si>
  <si>
    <t>02/2017, 03/2017, 04/2017, and 05/2017</t>
  </si>
  <si>
    <t>04/2017-05/2017</t>
  </si>
  <si>
    <t>01/2017 - 06/2017</t>
  </si>
  <si>
    <t>11/2016 - 01/2017</t>
  </si>
  <si>
    <t>11/2017  - 06/2017</t>
  </si>
  <si>
    <t>11/2016 - 06/2017</t>
  </si>
  <si>
    <t>Nomination forms, attendance data, tutoring sign-in sheets, presentation agendas, intervention logs</t>
  </si>
  <si>
    <t>Agendas, sign-in logs, Stull performance indicator, Teaching and learning framework, classroom, observation log, LAUSD Learning Zone course log-ins and final products with presentations of lesson plans, unit plans, interim assessment results</t>
  </si>
  <si>
    <t>11/2016-06/2021</t>
  </si>
  <si>
    <t xml:space="preserve">TF 03: Use the teacher and principal evaluation and support system to identify and reward school leaders, teachers, and other staff who, in implementing this model, have increased student achievement and high school graduation rates and identify and remove those who, after ample opportunities have been provided for them to improve their professional practice, have not done so. </t>
  </si>
  <si>
    <t>TF 05: Provide staff ongoing, high-quality, job-embedded professional development that is aligned with the school’s comprehensive instructional program and designed with school staff to ensure they are equipped to facilitate effective teaching and learning and have the capacity to implement successfully school reform strategies.</t>
  </si>
  <si>
    <t>TF 08: Promote the continuous use of student data to inform and differentiate instruction in order to meet the academic needs of individual students.</t>
  </si>
  <si>
    <t>TF 09: Establish schedules and implement strategies that provide increased learning time.</t>
  </si>
  <si>
    <t xml:space="preserve">TF 10: Provide ongoing mechanisms for family and community engagement. </t>
  </si>
  <si>
    <t>TF 11: Ensure that the school receives ongoing, intensive technical assistance and related support from the local educational agency, the state educational agency, or a designated external lead partner organization (such as a school turnaround organization or an educational management organization).</t>
  </si>
  <si>
    <t>11/2016 - 06/2021</t>
  </si>
  <si>
    <t>Identify and reward</t>
  </si>
  <si>
    <t>Opportunities to improve professional practice</t>
  </si>
  <si>
    <t xml:space="preserve">Identify and remove </t>
  </si>
  <si>
    <t>Ongoing</t>
  </si>
  <si>
    <t>High-quality</t>
  </si>
  <si>
    <t>Job-embedded</t>
  </si>
  <si>
    <t>Aligned with instructional program</t>
  </si>
  <si>
    <t>Designed with school staff (include job titles, grade [if applicable])</t>
  </si>
  <si>
    <t>Name and content of professional development</t>
  </si>
  <si>
    <t>Amount of time for core</t>
  </si>
  <si>
    <t xml:space="preserve">Amount of time for enrichment </t>
  </si>
  <si>
    <t xml:space="preserve">Amount of time for collaboration </t>
  </si>
  <si>
    <t>Total Unduplicated Time</t>
  </si>
  <si>
    <t>Description of core including academic subjects</t>
  </si>
  <si>
    <t xml:space="preserve">Description of enrichment including other subjects and activities </t>
  </si>
  <si>
    <t>Description of collaboration including who collaborates, which subjects and grades, and how</t>
  </si>
  <si>
    <t>School enrollment records, parent requests for op-out plans and evidence of opt-out plans</t>
  </si>
  <si>
    <t>EMO
Administration, School Community,
LAUSD Division of Instruction - SIG Office, LEA Accountability Reports</t>
  </si>
  <si>
    <t>EMO Quarterly reports 
EMO Year end reports
Performance data/meter monitoring tools (graduation rate, proficiency for all, attendance, parent and community engagement and school safety)
Development of a successful master schedule aligned with student needs and graduation requirements
Professional Development schedules, agendas and evaluations
Interdisciplinary Professional Development and resultant team efforts
Student Portfolios, student attendance logs, invoices/PO, brochures
Invoice/PO
Classroom Observation logs
Student work
SLC contiguous space identifiers
SIG Office:
LEA Accountability Reports, as determined by SIG. 
Agendas, sign-ins, school visit logs, communication (emails, website)</t>
  </si>
  <si>
    <t>06/2017</t>
  </si>
  <si>
    <t>TA 09: Provide appropriate social-emotional and community-oriented services and supports for students.</t>
  </si>
  <si>
    <t>Job description, attendance data, sign in sheets, log of students serviced</t>
  </si>
  <si>
    <t>N/A</t>
  </si>
  <si>
    <t>Rigorous Review of External Providers</t>
  </si>
  <si>
    <t>CA Dept of Education April 2016</t>
  </si>
  <si>
    <t>* When developing the budget, the LEA should only request up to 10 percent of its total proposed award for planning activities.</t>
  </si>
  <si>
    <t>George Washington Preparatory High School</t>
  </si>
  <si>
    <t xml:space="preserve">School Budget </t>
  </si>
  <si>
    <t xml:space="preserve">Proposed Total Budget Amount (Enter Data) </t>
  </si>
  <si>
    <t>Model Component Number</t>
  </si>
  <si>
    <t>Activity Description</t>
  </si>
  <si>
    <t>Object Codes</t>
  </si>
  <si>
    <t>FY 2016-17 Budget</t>
  </si>
  <si>
    <t>FY 2017-18 Budget</t>
  </si>
  <si>
    <t>FY 2018-19 Budget</t>
  </si>
  <si>
    <t>FY 2019-20 Budget</t>
  </si>
  <si>
    <t>FY 2020-21 Budget</t>
  </si>
  <si>
    <t>RS 04
TF 09</t>
  </si>
  <si>
    <t>RS 04
TF 08
TF 09
TF 11</t>
  </si>
  <si>
    <t>RS 04
TF 08</t>
  </si>
  <si>
    <t>RS 04
TA 09</t>
  </si>
  <si>
    <t>1000 Series Totals</t>
  </si>
  <si>
    <t>1000-1999</t>
  </si>
  <si>
    <t>2000 Series Totals</t>
  </si>
  <si>
    <t>2000-2999</t>
  </si>
  <si>
    <t>Auxiliary Period Benefits</t>
  </si>
  <si>
    <t>3000-3999</t>
  </si>
  <si>
    <t>Saturday School Benefits -Certificated</t>
  </si>
  <si>
    <t>Credit Recovery - Winter Break Benefits - Certificated</t>
  </si>
  <si>
    <t>Summer Bridge Program Benefits - Certificated</t>
  </si>
  <si>
    <t>Summer School Benefits - Certificated</t>
  </si>
  <si>
    <t>SIG Coordinator benefits</t>
  </si>
  <si>
    <t>Intervention and Enrichment Teachers Benefits</t>
  </si>
  <si>
    <t>Planning and Data Analysis Benefits</t>
  </si>
  <si>
    <t>Pupil Services and Attendance Counselor benefits</t>
  </si>
  <si>
    <t>Psychiatric Social Worker Benefits</t>
  </si>
  <si>
    <t>Teachers Assistants Benefits</t>
  </si>
  <si>
    <t>Saturday School Benefits - Classified</t>
  </si>
  <si>
    <t>Summer School Benefits - Classified</t>
  </si>
  <si>
    <t>Winter Session Credit Recovery - Classified</t>
  </si>
  <si>
    <t>3000 Series Totals</t>
  </si>
  <si>
    <t>RS 04
TF 10</t>
  </si>
  <si>
    <t>RS 04
TF 08
TF 09</t>
  </si>
  <si>
    <r>
      <t>Hardware</t>
    </r>
    <r>
      <rPr>
        <sz val="12"/>
        <rFont val="Arial"/>
        <family val="2"/>
      </rPr>
      <t xml:space="preserve"> to support web-based programs (Shmoop.com, KhanAcademy, Edgenuity, Google Classroom): 1 Computer carts w/ 20 computer each to support each section of math intervention, ELA intervention &amp; curriculum, and Shmoop.com and Google Classroom Integration for all students. 
1 cart with 20 laptops @ $40,000 year 2, 10 laptops @ $20,000 for year five</t>
    </r>
  </si>
  <si>
    <t>4000 Series Totals</t>
  </si>
  <si>
    <t>4000-4999</t>
  </si>
  <si>
    <t>RS 03</t>
  </si>
  <si>
    <t>5000 Series Totals</t>
  </si>
  <si>
    <t>5000-5999</t>
  </si>
  <si>
    <t>6000 Series Totals</t>
  </si>
  <si>
    <t>6000-6999</t>
  </si>
  <si>
    <t>1000 - 6000 Budget Subtotals</t>
  </si>
  <si>
    <t>Indirect Rate</t>
  </si>
  <si>
    <t>7000 Series Totals</t>
  </si>
  <si>
    <t>7310/7350</t>
  </si>
  <si>
    <t>Totals</t>
  </si>
  <si>
    <t>difference</t>
  </si>
  <si>
    <t>FY 2016-17
Budget Revision
Q3 - March 2017</t>
  </si>
  <si>
    <r>
      <rPr>
        <b/>
        <sz val="14"/>
        <rFont val="Arial"/>
        <family val="2"/>
      </rPr>
      <t>School Improvement Grant</t>
    </r>
    <r>
      <rPr>
        <sz val="14"/>
        <rFont val="Arial"/>
        <family val="2"/>
      </rPr>
      <t xml:space="preserve">
Cohort 4</t>
    </r>
  </si>
  <si>
    <r>
      <t>FTE 1.0 SIG Coordinator</t>
    </r>
    <r>
      <rPr>
        <sz val="12"/>
        <rFont val="Arial"/>
        <family val="2"/>
      </rPr>
      <t xml:space="preserve"> – Will assist and train teachers on intervention programs planned including (READ 180, Revolution, and Shmoop.com, Scholastic ID Vision).  The coordinator will also be responsible for retrieving student data and developing targeted instruction.
(Year 1: late start)</t>
    </r>
  </si>
  <si>
    <r>
      <rPr>
        <b/>
        <sz val="12"/>
        <rFont val="Arial"/>
        <family val="2"/>
      </rPr>
      <t>FTE 1.0 Psychiatric Social Worker (PSW)</t>
    </r>
    <r>
      <rPr>
        <sz val="12"/>
        <rFont val="Arial"/>
        <family val="2"/>
      </rPr>
      <t xml:space="preserve"> to support student trauma, grief and mental well being.</t>
    </r>
  </si>
  <si>
    <r>
      <t>General Supplies</t>
    </r>
    <r>
      <rPr>
        <sz val="12"/>
        <rFont val="Arial"/>
        <family val="2"/>
      </rPr>
      <t xml:space="preserve"> – Items used to support English and the curriculum that will be adopted (journals, organizer, writing utensils, poster paper, and SLC personalization, etc.)</t>
    </r>
  </si>
  <si>
    <r>
      <t>Intervention Programs</t>
    </r>
    <r>
      <rPr>
        <sz val="12"/>
        <rFont val="Arial"/>
        <family val="2"/>
      </rPr>
      <t xml:space="preserve"> to be purchased:
Shmoop.com – 9-12th grade intervention and support for students attending college.  This support includes Advanced Placement support for exams, learning guides for all core academic areas and support for ACT, SAT, PSAT, and SBAC.</t>
    </r>
  </si>
  <si>
    <r>
      <t xml:space="preserve"> </t>
    </r>
    <r>
      <rPr>
        <sz val="12"/>
        <rFont val="Arial"/>
        <family val="2"/>
      </rPr>
      <t>EMO to support the school's instructional program</t>
    </r>
  </si>
  <si>
    <r>
      <t xml:space="preserve">Parent Institute for Quality Education </t>
    </r>
    <r>
      <rPr>
        <sz val="12"/>
        <rFont val="Arial"/>
        <family val="2"/>
      </rPr>
      <t>Contract for Parent Engagement with Leadership Activities</t>
    </r>
  </si>
  <si>
    <t>Date: May 26, 2017</t>
  </si>
  <si>
    <t>11/2016 - 04/2017</t>
  </si>
  <si>
    <r>
      <t xml:space="preserve">Summer Bridge Program will be held 4 hours a day for 4 weeks and will provide instructional intervention for at-risk students transitioning from middle school to high school in math and English language arts.
</t>
    </r>
    <r>
      <rPr>
        <u/>
        <sz val="12"/>
        <rFont val="Arial"/>
        <family val="2"/>
      </rPr>
      <t>Years 2-5:</t>
    </r>
    <r>
      <rPr>
        <sz val="12"/>
        <rFont val="Arial"/>
        <family val="2"/>
      </rPr>
      <t xml:space="preserve">
1 Coordinator/Administrator 5 hrs/day x 5 days/wk x 4 weeks x $71/hr = $7,100</t>
    </r>
  </si>
  <si>
    <t>Summer School will be held 5 hours a day for 5 weeks and will provide standards based instruction for credit recovery and enrichment for students in grades 9-12.
2 Campus Aides x 5 hrs/day x 5 days/wk x 5 weeks x $16/hr = $4,000</t>
  </si>
  <si>
    <t>Winter Session Credit Recovery
2 Campus Aide x 60 hrs x $16/hr = $1,920</t>
  </si>
  <si>
    <r>
      <t xml:space="preserve">Summer School will be held 5 hours a day for 5 weeks and will provide standards based instruction for credit recovery and enrichment for students in grades 9-12.
</t>
    </r>
    <r>
      <rPr>
        <u/>
        <sz val="12"/>
        <rFont val="Arial"/>
        <family val="2"/>
      </rPr>
      <t>Year 1: June 2017 portion</t>
    </r>
    <r>
      <rPr>
        <sz val="12"/>
        <rFont val="Arial"/>
        <family val="2"/>
      </rPr>
      <t xml:space="preserve">
1 Coordinator/Administrator x 6 hrs/day x 7 days x $71/hr = $2,982
</t>
    </r>
    <r>
      <rPr>
        <u/>
        <sz val="12"/>
        <rFont val="Arial"/>
        <family val="2"/>
      </rPr>
      <t>Years 2-5:</t>
    </r>
    <r>
      <rPr>
        <sz val="12"/>
        <rFont val="Arial"/>
        <family val="2"/>
      </rPr>
      <t xml:space="preserve">
1 Coordinator / 1 Administrator x 6 hrs/day x 5 days/wk x 5 weeks x $71/ hr = $10,650</t>
    </r>
  </si>
  <si>
    <t>FY 2016-17
Budget Revision
Q4 - July 2017</t>
  </si>
  <si>
    <t>FY 2017-18
Budget Revision
July 2017</t>
  </si>
  <si>
    <t>FY 2018-19
Budget Revision
July 2017</t>
  </si>
  <si>
    <t>FY 2019-20
Budget Revision
July 2017</t>
  </si>
  <si>
    <t>FY 2020-21
Budget Revision
July 2017</t>
  </si>
  <si>
    <t>FY 2016-17
Budget Revision
Actuals</t>
  </si>
  <si>
    <t>year 1 carryover</t>
  </si>
  <si>
    <t>year 2 award</t>
  </si>
  <si>
    <t>total year 2 budget</t>
  </si>
  <si>
    <r>
      <t>SIG Form 2a</t>
    </r>
    <r>
      <rPr>
        <b/>
        <sz val="12"/>
        <rFont val="Calibri"/>
        <family val="2"/>
      </rPr>
      <t>—</t>
    </r>
    <r>
      <rPr>
        <b/>
        <sz val="12"/>
        <rFont val="Arial"/>
        <family val="2"/>
      </rPr>
      <t>Planning and Other Pre-implementation Activities For a Tier I or Tier II School</t>
    </r>
  </si>
  <si>
    <t>Washington Prep will conduct monthly parent and community meetings that focus specifically on reviewing school performance data in attendance, interim assessments, PSAT results, and academic grades at the 10 and 15 weeks.  These meetings will all engage parents in creating specific supports that are needed to build the home school connection for intervention in ELA and Math for the students.
Completed</t>
  </si>
  <si>
    <t>On four Saturdays in the spring Washington Prep will host parent informational sessions for the individual grade level to discuss with parents the proposed improvement plans, local service providers, and mental and physical well being for all students and families to solicit for more parents to participate in the Local School Leadership Council, School Site Council and the Positive Behavior Support team.  Parent workshops will be scheduled to support families in the following areas: accessing the school's website, accessing assignment and grade monitoring of students, health and nutrition, financial planning, access to college, and other courses that are of interest to families based upon surveys completed at the end of the workshop sessions.
Completed</t>
  </si>
  <si>
    <t>Assist families in transitioning to the Ninth Grade Academy by hosting an Open House from the feeder schools about the programs that exist for the incoming students.  Provide counseling sessions for families who need assistance with making choices if they do not wish to attend the school.  Host and Open House for families of students interested in enrolling in the California Law Academy for the 10th grade creating more of an opportunity to engage in career pathways relating to legal professions
Completed</t>
  </si>
  <si>
    <t>Survey students, parents/guardians, newsletters, newspaper announcements, and display on marquee about the parent workshops and engagement opportunities for families to participate in workshops, interventions, and enrichment activities.
Completed</t>
  </si>
  <si>
    <t>Consult with PIQE to advise about the potential to partner with this organization with the parent leadership workshops to further create more opportunities for families to engage in their students' modified and improved instructional opportunities.
In progress</t>
  </si>
  <si>
    <t>The school team  will recruit, screen and select a Network Partner based upon: interviewing EMOs that are aligned to the following: • Demonstrated track record of student achievement and capacity to design and manage a high-quality schools.
• Business qualifications: years as a nonprofit EMO; track record and experience with public school turnaround and transformation; depth and extent of local presence; relationships with community groups.
• Personnel qualifications: background and professional qualifications of EMO staff.  
• Financial viability of organization.
• Experience implementing instructional strategies; performance on prior school transformation efforts.
EMO passed this review and became a Network Partners.
The selected Network Partner will engage in the data collection, planning, designing and pre-implementation of the SIG Plan.
Completed</t>
  </si>
  <si>
    <t>Recruit and hire a SIG Coordinator to align the WASC Action Plan to the SIG Implementation plan, coordinate professional development trainings with faculty, conduct parent and community meetings, collect data of student groups for facilitation of data chats, purchase software products from vendors, and collaborate with EMOs for selection process with administration.
Completed</t>
  </si>
  <si>
    <t>Conduct an analysis of strengths and areas of need of current faculty and staff members to implement intervention programs, use of online technology resources, analyzing data to modify and improve instruction, discussion techniques around Depths of Knowledge (DOK), development of standards based lessons and providing feedback to students.
In progress</t>
  </si>
  <si>
    <t>Faculty will be compensated for instructional planning once per week, to examine student data and learning results, designing and planning intervention programs aligned to the standards to enhance instruction for students, to design and plan feedback protocols to identify best practices for students and faculty.
In progress</t>
  </si>
  <si>
    <t>Identify and purchase instructional materials that were identified for use in Washington Prep's Action Plan created to address critical areas in Math and English through Shmoop.com, ALEKs and SpringBoard ELA online access.
In progress</t>
  </si>
  <si>
    <t>Based upon our Action Plan outlined by WASC in April of 2016 two critical areas must be addressed: 1) Increasing the proficiency of all students in English Language Arts (ELA) and Mathematics by narrowing the achievement gaps for African Americans, English Learners, and students with special needs through content literacy and 2) Achieve the Academic Domain of 100% graduation for all students in the four-year cohort, while increasing the rate specifically for Latinos, English Learners, and Students with Disabilities.  One theme that has been identified is to build the capacity of all teachers beyond the school day on the Depths of Knowledge (DOK) to increase the level of critical thinking and levels of readiness for years two through five of the grant.  The will be accomplished by conducting monthly Saturday training sessions and a week long of professional development where teachers will plan lessons incorporating the methods learned throughout the grant years.
Completed</t>
  </si>
  <si>
    <t>Teachers will be trained on Mastery Learning and Grading to align grading practices with instructional goals that reflect students' progress towards meeting the standards.  Teachers will complete four guided standards that will review the shift to a new grading practice that is school wide.  Teachers will develop plans for communicating with parents the outcomes for students as a result of using this new system of grading.
Completed</t>
  </si>
  <si>
    <t>All teachers and administrators will receive training on the new unified elements on the EDST and the EDSSL evaluation system for one day sessions at the conclusion of the school year to develop the competencies and plan lessons for the first year of implementation that provide discussion techniques aligned to DOK, are standards based activities, and provide feedback to students that modifies and improves instruction.
In progress</t>
  </si>
  <si>
    <t>During the planning year, teachers and school leaders will use data collected from Shmoop.com, KhanAcademy, ALEKs and SpringBoard Online to determine the program effectiveness to design and refine interventions programs for English and Math to identify consistency and track students' progress for program effectiveness in order to modify and improve instruction.
Completed</t>
  </si>
  <si>
    <t xml:space="preserve">The decision by LAUSD to allow a nonprofit EMO, to support the school’s instructional program was made through a rigorous process of recruiting, screening and selecting Network Partners:
• Demonstrated track record of student achievement and capacity to design and manage a high-quality schools.
• Business qualifications: years as a nonprofit EMO; track record and experience with public school turnaround and transformation; depth and extent of local presence; relationships with community groups.
• Personnel qualifications: background and professional qualifications of EMO staff.
• Financial viability of organization.
• Experience implementing instructional strategies; performance on prior school transformation efforts.
EMO pass this review and become a Network Partners.
Completed - March 2017
</t>
  </si>
  <si>
    <t>The new Washington Prep will serve grades 9-12, changing to a ninth grade academy, and will expand the California Law Academy (CLA) from 30 students to 60 students beginning in the 10th grade expanding 30 students per grade level during the grant.   All incoming ninth grade students will be enrolled in the Ninth Grade Academy.  All currently enrolled grade 9th grade students will be offered a place in the  CLA.  Students in 10 and 11th grade students in the attendance boundary of Washington Prep will be offered a place at the new Washington Prep.   Two parent meetings will be held by the school and EMO representative to introduce the new Washington Prep format.  A District representative will be available at the meeting to present options for families if they choose not to participate in the programs offered at Washington Prep.  If a family chooses not to send their child to the new school, LAUSD will assist the school with guiding parents to an “opt-out plan” for a selection and choice of another LAUSD school.
Completed</t>
  </si>
  <si>
    <t>The MOU between LAUSD and EMO holds EMO accountable to the LAUSD Board of Education to meet the defined five goal areas of the LAUSD Performance Meter. Annually, EMO will submit a report on the performance of the school to the LAUSD board and superintendent. If the school is not meeting its annual targets, EMO and LAUSD will work together to alter strategies as necessary. If the school does not substantially achieve the performance metrics in three years, the district and school can terminate the relationship with EMO. However, the superintendent can take action at any time if the academic situation requires more urgent attention.
Completed - March 2017</t>
  </si>
  <si>
    <t>Washington Preparatory High School will recognize teachers and staff members with certificates and on our website on a monthly basis for maintaining 96% attendance or higher.  Teachers who offer tutoring options for at-risk students will be recognized along with their students who participate at our December and May Breakfast with the Principal.  Teacher of the Month will be recognized on the website and receive a certificate for participation in collaboration and common planning time resulting in presentations of best practices shared with the faculty, staff and parents.  Teachers whose classes have the most participation in the intervention programs will receive certificate recognition on a quarterly basis. 
In progress</t>
  </si>
  <si>
    <t xml:space="preserve">The EMO provider will work with teams and individual groups of teachers and administrators to analyze data, to monitor progress of students in order to modify instruction, conduct instructional rounds to support school-wide instructional goals, and guide teachers to facilitate quarterly parent meetings for all students and sub-groups to monitor progress for grades and assessments.  Teachers will focus on increasing the level of critical thinking and problem solving in all disciplines that specifically address identified sub-groups of students through the use of Depth of Knowledge (DOK) level 2, 3 and 4 questions embedded in daily instruction.  Teachers will receive ongoing training that supports providing feedback to students that modifies and enhances instructional outcomes.
In progress </t>
  </si>
  <si>
    <r>
      <t xml:space="preserve">• Coordinate with EMO on development of protocols for data analysis that are focused on student success and having 100% of the students graduating on time.
• Create intervention teams that monitor student outcomes and develop intervention strategies for struggling students to meet grade level requirements the first time.
• Fund </t>
    </r>
    <r>
      <rPr>
        <b/>
        <sz val="12"/>
        <rFont val="Arial"/>
        <family val="2"/>
      </rPr>
      <t xml:space="preserve">SIG Coordinator </t>
    </r>
    <r>
      <rPr>
        <sz val="12"/>
        <rFont val="Arial"/>
        <family val="2"/>
      </rPr>
      <t xml:space="preserve">to coordinate weekly, monthly and quarterly data analysis and train staff on protocols using MISIS-Adhoc reports, MyData, PSAT results, Interim Assessments, College Entrance Exams, electronic intervention tools reports, student work samples, and progress toward meeting the learning targets met to design intervention class sessions, re-teaching afterschool and credit recovery for core academic subjects required to meet A-G requirements.  
• </t>
    </r>
    <r>
      <rPr>
        <b/>
        <sz val="12"/>
        <rFont val="Arial"/>
        <family val="2"/>
      </rPr>
      <t xml:space="preserve">SIG Coordinator </t>
    </r>
    <r>
      <rPr>
        <sz val="12"/>
        <rFont val="Arial"/>
        <family val="2"/>
      </rPr>
      <t xml:space="preserve">will evaluate with teachers, administrator, and partnership to identify and implement intervention (Shmoop.com, ALEKs, KhanAcademy, and Naviance) tools, credit recovery courses, and District credit recovery program options that allow for students entry and exit based upon meeting learning targets.  Each program will be monitored on a daily, weekly, monthly and quarterly basis to ensure that students who enrolled in an intervention or credit recovery option will have entry and exit points aligned to their progress in meeting learning targets aligned to the Common Core Grade Level Standards.  Based on data analysis with the goal being 100% students graduating on time.
• Fund teacher release time to monitor success of intervention/enrichment opportunities, modifying where data indicates
• Fund teacher release time to conduct peer observations to gather data and evaluate the development of practices to meet student needs for intervention or enrichment opportunities
• Fund 5 hours/week of counselor X-Time to perform focused data analysis and intervention program development for underperforming subgroups, notable Special Education, English Learner, and Socio-Economically Disadvantaged to ensure students are able to meet benchmark objectives toward on-time grade level promotion and graduation
• Fund clerical support to create data reports and general support to intervention programs
• Hardware/software will be purchased to support intervention programs (Shmoop.com – 9th-12th grade, READ 180- 9th and 10th  grades, and Revolution Prep  9th -12th grades, Edgenuity-online learning program), Google Classroom implementation for all classes online for student work sample storage for all students.  The SIG Coordinator will provide ongoing support of the hardware/software needed to work with teachers to facilitate intervention programs and integrate technology into the daily lessons.  Hosting Professional Development for teachers on usage of software, webpage maintenance, and Learning Management Systems and online grading system.  Fund additional hardware, 1 Laptop cart with 20 laptops to provide electronic access and intervention for struggling students.
• Funding to support intervention programs through software licenses, advisory period, and Enrichment program
• Items used to support ninth grade advisory period, career pathways, program branding, recruitment materials, hard-drive space, presentation tools.
• </t>
    </r>
    <r>
      <rPr>
        <b/>
        <sz val="12"/>
        <rFont val="Arial"/>
        <family val="2"/>
      </rPr>
      <t xml:space="preserve">Teacher Assistants </t>
    </r>
    <r>
      <rPr>
        <sz val="12"/>
        <rFont val="Arial"/>
        <family val="2"/>
      </rPr>
      <t>(TA) to provide in class support to struggling students identified by intervention data in ELA and Math strands through the interim assessments, identified learning targets, student samples, and data reports for online intervention support.
In progress</t>
    </r>
  </si>
  <si>
    <t>A parent advisory group will be formed to develop strategies to engage parents and the community to join the school based governance councils, participate in parent workshops hosted by the parent center, to attend meetings that target specific sub-groups that support student achievement.  This group will make recommendations how funds will be used to improve parent and community partnership.  Through community partnerships this advisory group will also connect families to the community garden and its redesign efforts.  WPHS will engage in Parent Institute for Quality Education (PIQE) in their stand alone program called K-12 Parent Engagement Program, Family Financial Literacy Program, and the Parent Leadership program to empower families to support their students academic growth and become stronger advocates for their students.
In progress</t>
  </si>
  <si>
    <t xml:space="preserve">EMO has been selected as EMO to support school’s instructional program.
In addition to the selected EMO, the LAUSD SIG Office will:
1) oversee the implementation of the school plans;
2) provide resource and technical support throughout the grant, along with monitoring and overseeing the ongoing evaluation;
3) provide expert guidance and PD to support the curriculum and instruction;
4) gather and analyze report data; assess school performance against established achievement goals
5) offer actionable recommendations for necessary changes and monitor the SIG budget implementation for each school. 
In progress
</t>
  </si>
  <si>
    <t>FY 2017-18
Budget Revision
Q1 - Sept 2017</t>
  </si>
  <si>
    <t>FY 2017-18
Budget Revision
Q2 - Oct 2017</t>
  </si>
  <si>
    <t>X time for Family and Community Engagement</t>
  </si>
  <si>
    <t>FY 2017-18
Budget Revision
Q3 - Jan 2018</t>
  </si>
  <si>
    <r>
      <rPr>
        <b/>
        <sz val="12"/>
        <rFont val="Arial"/>
        <family val="2"/>
      </rPr>
      <t>X Time</t>
    </r>
    <r>
      <rPr>
        <sz val="12"/>
        <rFont val="Arial"/>
        <family val="2"/>
      </rPr>
      <t xml:space="preserve"> for Family and Community Engagement to support the implementation of the 7 Highly Effective Habits of Family as a partnership curriculum for the ninth grade students use of 7 Highly Effective Habits of Teens
1 teacher/facilitator x 2 hrs preparation x $65/hr = $130
1 teacher/facilitator x 2 hrs x 6 Saturdays x $65/hr = $780</t>
    </r>
  </si>
  <si>
    <r>
      <t xml:space="preserve">Summer Bridge/School Instructional Materials and Supplies - </t>
    </r>
    <r>
      <rPr>
        <sz val="12"/>
        <rFont val="Arial"/>
        <family val="2"/>
      </rPr>
      <t>Items used to support the academic program such as: journals, chart paper, supplemental material for ELA/Math, writing utensils, Summer Bridge curriculum guides, portfolio covers, flash drives for storage, software licenses for Edgenuity, APEX</t>
    </r>
  </si>
  <si>
    <r>
      <t>Parent and community</t>
    </r>
    <r>
      <rPr>
        <sz val="12"/>
        <rFont val="Arial"/>
        <family val="2"/>
      </rPr>
      <t xml:space="preserve"> engagement: 
A parent advisory group will be formed to work in collaboration with the existing Parent Center to purchase materials supporting the monthly workshops held to support the parent/home connection with families.  Monthly parent/community meetings will be held to share best practices and student work projects from the classroom.  This group will also engage in the development of the community garden.  This group will decide how to best utilize money available for use while building avenues to improve student, parent and community engagement, e.g. community garden/farmer's market.
(Material - 7 Habits of Highly Effective Families book)</t>
    </r>
  </si>
  <si>
    <t>FY 2017-18
Budget Revision
Q3 - Apr 2018</t>
  </si>
  <si>
    <t>year 3 award</t>
  </si>
  <si>
    <t>FY 2018-19
Budget Revision
Q1 - Aug 2018</t>
  </si>
  <si>
    <r>
      <t>Instructional Material</t>
    </r>
    <r>
      <rPr>
        <sz val="12"/>
        <rFont val="Arial"/>
        <family val="2"/>
      </rPr>
      <t xml:space="preserve"> – Funding to support intervention programs ALEKs (year 2: iXL in place of ALEKs) licenses for math &amp; Newsela for ELA, enrichment courses (culinary arts - cooking utensils, pots and pans, food for cooking.  CLA - subscriptions to law journals, and SLC career pathways. "The 7 Habits of Highly Effective Teens”, will be purchased to support ninth grade students with English Informational Text.
Year 2: iXL site license $3,450
Year 2: Materials and supplies to support dance and culinary arts classes (moved $11,317 to 4400 minor object code for culinary arts and dance equipment)</t>
    </r>
  </si>
  <si>
    <t>FY 2019-20
Budget Revision
Aug 2018</t>
  </si>
  <si>
    <t>FY 2020-21
Budget Revision
Aug 2018</t>
  </si>
  <si>
    <t>RS 04</t>
  </si>
  <si>
    <t>Anticipated negotiated salary increase retro pay adjustment</t>
  </si>
  <si>
    <t>Anticipated negotiated salary increase retro pay adjustment benefits</t>
  </si>
  <si>
    <t>Increased Learning Time (ILT) during Winter Break for students needing credit recovery. 
1 admin x 64 hrs x $71/hr = $4,544</t>
  </si>
  <si>
    <t>School Psychologist Benefits</t>
  </si>
  <si>
    <r>
      <t>Instructional Material</t>
    </r>
    <r>
      <rPr>
        <sz val="12"/>
        <rFont val="Arial"/>
        <family val="2"/>
      </rPr>
      <t xml:space="preserve"> – Funding to support intervention programs such as iXL.
Fund iXL site license renewal school-wide</t>
    </r>
  </si>
  <si>
    <t>FY 2017-18
Budget Revision
Q4 - Jul/Aug 2018</t>
  </si>
  <si>
    <t>Saturday School (years 2-5)
30 Saturday sessions will be offered to foster credit recovery and/or advancement.
2 Campus Aides/School Facilities Attendant/Supervision Aide x 4 hrs/day x 30 days x $16.00/hr = $3,840
(year 2: retro pay salary adjustment due to union negotiation $547.78)</t>
  </si>
  <si>
    <r>
      <t>3D Printers</t>
    </r>
    <r>
      <rPr>
        <sz val="12"/>
        <rFont val="Arial"/>
        <family val="2"/>
      </rPr>
      <t xml:space="preserve"> to support Graphic Design class, and Science department including but not limited to Physics and Biology classes.
5 3D printers x $5,000 = $25,000</t>
    </r>
  </si>
  <si>
    <t>year 4 award</t>
  </si>
  <si>
    <t>suppl award</t>
  </si>
  <si>
    <t>year 5 award</t>
  </si>
  <si>
    <r>
      <t xml:space="preserve">Professional Development contracts </t>
    </r>
    <r>
      <rPr>
        <sz val="12"/>
        <rFont val="Arial"/>
        <family val="2"/>
      </rPr>
      <t>for implementing Math Practices and alignment to Mastery Learning and Grading, promoting a college going culture by deeper review of the summative assessment data for the campus.</t>
    </r>
  </si>
  <si>
    <t>RS 04
TF 05</t>
  </si>
  <si>
    <r>
      <rPr>
        <b/>
        <sz val="12"/>
        <rFont val="Arial"/>
        <family val="2"/>
      </rPr>
      <t xml:space="preserve">FTE 0.40 School Psychologist </t>
    </r>
    <r>
      <rPr>
        <sz val="12"/>
        <rFont val="Arial"/>
        <family val="2"/>
      </rPr>
      <t>2 days/week</t>
    </r>
    <r>
      <rPr>
        <b/>
        <sz val="12"/>
        <rFont val="Arial"/>
        <family val="2"/>
      </rPr>
      <t xml:space="preserve"> </t>
    </r>
    <r>
      <rPr>
        <sz val="12"/>
        <rFont val="Arial"/>
        <family val="2"/>
      </rPr>
      <t>to coordinate groups for parents and guardians for all  students in preparation for college and career readiness as well as facilitate monthly workshops with teachers to support the implementation of strategies.</t>
    </r>
  </si>
  <si>
    <t xml:space="preserve">
11/2016-06/2021
08/2018-06/30/2019
</t>
  </si>
  <si>
    <r>
      <t xml:space="preserve">Enrichment / Intervention:
• Fund </t>
    </r>
    <r>
      <rPr>
        <b/>
        <sz val="12"/>
        <rFont val="Arial"/>
        <family val="2"/>
      </rPr>
      <t>2 Intervention Teachers</t>
    </r>
    <r>
      <rPr>
        <sz val="12"/>
        <rFont val="Arial"/>
        <family val="2"/>
      </rPr>
      <t xml:space="preserve"> for ninth grade, one for Algebra Tutorial for all Algebra students to increase the overall first time passage rate of Algebra 1.  The teachers will monitor the grades in the Algebra class and coordinate with the teachers on a weekly, monthly and quarterly basis to review skills that students need to acquire to meet the learning targets aligned to the Common Core Standards.  The ninth grade will also take creative writing to support their academic strengths in writing through lessons relating to information text.  Teachers will monitor student grades on a weekly, monthly, and quarterly basis to provide core subject teachers progress reports for intervention supports and progress towards meeting graduation requirement upon first enrollment in the courses leading to increased graduation rates.
• There will be nine Edgenuity recovery course embedded during the school day, 30 Saturday School Credit Recovery Sessions, 60 hours of Winter Credit Recovery Session for Seniors in ELA and Math, 15 class offerings of summer school opportunities outside of the school day for students to receive support, including credit recovery, enrichment and behavior interventions with the goal of keeping students on track to graduate by insuring they take and pass all A-G requirements.
• Utilize the expertise of the grade-level counselor to develop and monitor online systems for student graduation progress and college-readiness, coordinate college visitation opportunities on a quarterly basis, review college requirements with students and parents to navigate financial aid, college selection, career goals, to align courses and areas of interest to meeting application requirements for acceptance into the colleges.
• Fund intervention/enrichment program materials, including books and technology, in support of community partnerships
• Identify and create one full-time position and </t>
    </r>
    <r>
      <rPr>
        <strike/>
        <sz val="12"/>
        <rFont val="Arial"/>
        <family val="2"/>
      </rPr>
      <t>12</t>
    </r>
    <r>
      <rPr>
        <b/>
        <sz val="12"/>
        <rFont val="Arial"/>
        <family val="2"/>
      </rPr>
      <t xml:space="preserve"> </t>
    </r>
    <r>
      <rPr>
        <sz val="12"/>
        <rFont val="Arial"/>
        <family val="2"/>
      </rPr>
      <t>2 auxiliary periods for matrix support for specialized intervention, support, and college/career-pathway courses, including Culinary Arts to support the implementation of math practices and Law Advocates for the California Law Academy  with an emphasis on developing 21st Century skills in careers and technology, that are sequenced courses of study that progress each year for all students
• Implement and fund Summer Bridge program, including the funding of the SIG Coordinator, to support successful articulation of incoming students and program development for first year of high school and provide credit bearing course towards meeting graduation requirements.
• Identify technology intervention/enrichment opportunities, (i.e., iXL, Read 180, Shmoop.com, etc.) and fund software as appropriate to meet needs of students
Collaboration:
• Compensate teachers for 2 hours/month professional development time spent outside of regular school hours that are focused on analyzing data, modifying lessons, and monitoring instructional practice in alignment with the LAUSD Teaching and Learning Framework rubric and focus elements, and developing strategies for increasing rigor in the classroom. 
• Extra PD sessions of at least two hours per month focused on supporting all teachers develop strategies for increasing rigor in the classroom including DOK, Mastery Learning and Grading, Adaptive School Training, Curriculum Training and the Teaching and Learning Framework.
• Provide compensation for activities outside of normal school day, including 7th period auxiliary classes, summer school, and summer bridge programs, among others, that support instructional success.     
• Fund after-school AP enrichment geared towards college placement exams and AP exams.
In progress</t>
    </r>
  </si>
  <si>
    <r>
      <t>Our campus has experienced an erosion of the traditional family structure with a high number of foster care youth, homelessness, incarceration and deceased parent(s).  
•  Psychiatric Social Worker (PSW) will be purchased to support student trauma, grief and mental well being.
• Pupil Service and Attendance Counselor (PSA)</t>
    </r>
    <r>
      <rPr>
        <b/>
        <sz val="12"/>
        <rFont val="Arial"/>
        <family val="2"/>
      </rPr>
      <t xml:space="preserve"> 5 days/week</t>
    </r>
    <r>
      <rPr>
        <sz val="12"/>
        <rFont val="Arial"/>
        <family val="2"/>
      </rPr>
      <t xml:space="preserve"> will assist in reducing absenteeism, truancy and transiency rates while promoting dropout prevention and student recovery.
• School Psychologist 2 days/week to coordinate groups for parents and guardians for all  students in preparation for college and career readiness as well as facilitate monthly workshops with teachers to support the implementation of strategies.
In progress</t>
    </r>
  </si>
  <si>
    <r>
      <rPr>
        <b/>
        <sz val="12"/>
        <rFont val="Arial"/>
        <family val="2"/>
      </rPr>
      <t>Auxiliary for zero and eight period</t>
    </r>
    <r>
      <rPr>
        <sz val="12"/>
        <rFont val="Arial"/>
        <family val="2"/>
      </rPr>
      <t xml:space="preserve"> to support all students in ELA
1 teacher x 1 hrs/day x 173 days x $65/hr = $11,245
</t>
    </r>
    <r>
      <rPr>
        <u/>
        <sz val="12"/>
        <rFont val="Arial"/>
        <family val="2"/>
      </rPr>
      <t>Years 3-5:</t>
    </r>
    <r>
      <rPr>
        <sz val="12"/>
        <rFont val="Arial"/>
        <family val="2"/>
      </rPr>
      <t xml:space="preserve"> 1 teacher x 1 hr/day x 173 days x $69/hr = $11,937</t>
    </r>
  </si>
  <si>
    <r>
      <t xml:space="preserve">Auxiliary for zero and eight period to support all students in ELA
Year 2: 1 teacher librarian x 1 hrs/day x 173 days x </t>
    </r>
    <r>
      <rPr>
        <strike/>
        <sz val="12"/>
        <rFont val="Arial"/>
        <family val="2"/>
      </rPr>
      <t>$65/hr</t>
    </r>
    <r>
      <rPr>
        <sz val="12"/>
        <rFont val="Arial"/>
        <family val="2"/>
      </rPr>
      <t xml:space="preserve"> $68.13/hr = </t>
    </r>
    <r>
      <rPr>
        <strike/>
        <sz val="12"/>
        <rFont val="Arial"/>
        <family val="2"/>
      </rPr>
      <t>$11,245</t>
    </r>
    <r>
      <rPr>
        <sz val="12"/>
        <rFont val="Arial"/>
        <family val="2"/>
      </rPr>
      <t xml:space="preserve"> $11,787
Years 3-5: 1 teacher librarian x 1 hr/day x 173 days x $73/hr = $12,629</t>
    </r>
  </si>
  <si>
    <r>
      <rPr>
        <sz val="12"/>
        <rFont val="Arial"/>
        <family val="2"/>
      </rPr>
      <t xml:space="preserve">Increased Learning Time (ILT) during 30 </t>
    </r>
    <r>
      <rPr>
        <b/>
        <sz val="12"/>
        <rFont val="Arial"/>
        <family val="2"/>
      </rPr>
      <t xml:space="preserve">Saturday School </t>
    </r>
    <r>
      <rPr>
        <sz val="12"/>
        <rFont val="Arial"/>
        <family val="2"/>
      </rPr>
      <t xml:space="preserve">Session to support enrichment and intervention for all students including direct instruction and online formats (Edgenuity)
Year 2: 7 teachers x 4 hours x 30 sessions x $65/hr = $54,600
Years 3-5: </t>
    </r>
    <r>
      <rPr>
        <strike/>
        <sz val="12"/>
        <rFont val="Arial"/>
        <family val="2"/>
      </rPr>
      <t>10</t>
    </r>
    <r>
      <rPr>
        <sz val="12"/>
        <rFont val="Arial"/>
        <family val="2"/>
      </rPr>
      <t xml:space="preserve"> 7 teachers x 4 hours x 30 sessions x </t>
    </r>
    <r>
      <rPr>
        <strike/>
        <sz val="12"/>
        <rFont val="Arial"/>
        <family val="2"/>
      </rPr>
      <t>$65/hr</t>
    </r>
    <r>
      <rPr>
        <sz val="12"/>
        <rFont val="Arial"/>
        <family val="2"/>
      </rPr>
      <t xml:space="preserve"> $69/hr = </t>
    </r>
    <r>
      <rPr>
        <strike/>
        <sz val="12"/>
        <rFont val="Arial"/>
        <family val="2"/>
      </rPr>
      <t>$78,000</t>
    </r>
    <r>
      <rPr>
        <sz val="12"/>
        <rFont val="Arial"/>
        <family val="2"/>
      </rPr>
      <t xml:space="preserve"> $57,960</t>
    </r>
  </si>
  <si>
    <r>
      <rPr>
        <sz val="12"/>
        <rFont val="Arial"/>
        <family val="2"/>
      </rPr>
      <t xml:space="preserve">Increased Learning Time (ILT) during 30 </t>
    </r>
    <r>
      <rPr>
        <b/>
        <sz val="12"/>
        <rFont val="Arial"/>
        <family val="2"/>
      </rPr>
      <t xml:space="preserve">Saturday School </t>
    </r>
    <r>
      <rPr>
        <sz val="12"/>
        <rFont val="Arial"/>
        <family val="2"/>
      </rPr>
      <t>Session to support enrichment and intervention for all students including direct instruction and online formats (Edgenuity)
Year 2: 2 teachers (coordinators) x 4 hours x 30 sessions x $65/hr = $15,600
Years 3-5: 2 teachers (coordinators) x 4 hours x 30 sessions x $69/hr =$16,560</t>
    </r>
  </si>
  <si>
    <r>
      <t xml:space="preserve">Increased Learning Time (ILT) during 30 Saturday School Session to support enrichment and intervention for all students including direct instruction and online formats (Edgenuity)
Year 2: 1 teacher librarian x 4 hours x 30 sessions x </t>
    </r>
    <r>
      <rPr>
        <strike/>
        <sz val="12"/>
        <rFont val="Arial"/>
        <family val="2"/>
      </rPr>
      <t>$65/hr</t>
    </r>
    <r>
      <rPr>
        <sz val="12"/>
        <rFont val="Arial"/>
        <family val="2"/>
      </rPr>
      <t xml:space="preserve"> $68.13/hr = </t>
    </r>
    <r>
      <rPr>
        <strike/>
        <sz val="12"/>
        <rFont val="Arial"/>
        <family val="2"/>
      </rPr>
      <t>$7,800</t>
    </r>
    <r>
      <rPr>
        <sz val="12"/>
        <rFont val="Arial"/>
        <family val="2"/>
      </rPr>
      <t xml:space="preserve"> $8,176
</t>
    </r>
    <r>
      <rPr>
        <u/>
        <sz val="12"/>
        <rFont val="Arial"/>
        <family val="2"/>
      </rPr>
      <t>Years 3-5:</t>
    </r>
    <r>
      <rPr>
        <sz val="12"/>
        <rFont val="Arial"/>
        <family val="2"/>
      </rPr>
      <t xml:space="preserve"> 1 teacher librarian x 4 hours x 30 sessions x $73/hr = $8,760</t>
    </r>
  </si>
  <si>
    <r>
      <t xml:space="preserve">Increased Learning Time (ILT) during 30 Saturday School Session to support enrichment and intervention for all students including direct instruction and online formats (Edgenuity)
1 SIG Coordinator x 5 hours x 30 session x $65/hr = $9,750
1 Administrator x 5 hours x 30 sessions x $71/hr = $10,650
</t>
    </r>
    <r>
      <rPr>
        <u/>
        <sz val="12"/>
        <rFont val="Arial"/>
        <family val="2"/>
      </rPr>
      <t xml:space="preserve">
Years 3-5:</t>
    </r>
    <r>
      <rPr>
        <sz val="12"/>
        <rFont val="Arial"/>
        <family val="2"/>
      </rPr>
      <t xml:space="preserve"> 1 SIG Coordinator x 5 hours x 30 session x $58/hr = $8,700
1 Administrator x 5 hours x 30 sessions x $75/hr = $11,250</t>
    </r>
  </si>
  <si>
    <r>
      <t>Increased Learning Time (ILT) during Winter Break</t>
    </r>
    <r>
      <rPr>
        <sz val="12"/>
        <rFont val="Arial"/>
        <family val="2"/>
      </rPr>
      <t xml:space="preserve"> for students needing credit recovery. </t>
    </r>
    <r>
      <rPr>
        <b/>
        <sz val="12"/>
        <rFont val="Arial"/>
        <family val="2"/>
      </rPr>
      <t xml:space="preserve">
</t>
    </r>
    <r>
      <rPr>
        <sz val="12"/>
        <rFont val="Arial"/>
        <family val="2"/>
      </rPr>
      <t xml:space="preserve">
Year 2: 4 teachers x 60 hrs x $65/hr = $15,600
Years 3-5: </t>
    </r>
    <r>
      <rPr>
        <strike/>
        <sz val="12"/>
        <rFont val="Arial"/>
        <family val="2"/>
      </rPr>
      <t>5</t>
    </r>
    <r>
      <rPr>
        <sz val="12"/>
        <rFont val="Arial"/>
        <family val="2"/>
      </rPr>
      <t xml:space="preserve"> 4 teachers x 60 hrs x </t>
    </r>
    <r>
      <rPr>
        <strike/>
        <sz val="12"/>
        <rFont val="Arial"/>
        <family val="2"/>
      </rPr>
      <t>$65/hr</t>
    </r>
    <r>
      <rPr>
        <sz val="12"/>
        <rFont val="Arial"/>
        <family val="2"/>
      </rPr>
      <t xml:space="preserve"> $69/hr = </t>
    </r>
    <r>
      <rPr>
        <strike/>
        <sz val="12"/>
        <rFont val="Arial"/>
        <family val="2"/>
      </rPr>
      <t>$19,500</t>
    </r>
    <r>
      <rPr>
        <sz val="12"/>
        <rFont val="Arial"/>
        <family val="2"/>
      </rPr>
      <t xml:space="preserve"> $16,560</t>
    </r>
  </si>
  <si>
    <r>
      <t>Increased Learning Time (ILT) during Winter Break</t>
    </r>
    <r>
      <rPr>
        <sz val="12"/>
        <rFont val="Arial"/>
        <family val="2"/>
      </rPr>
      <t xml:space="preserve"> for students needing credit recovery. </t>
    </r>
    <r>
      <rPr>
        <b/>
        <sz val="12"/>
        <rFont val="Arial"/>
        <family val="2"/>
      </rPr>
      <t xml:space="preserve">
</t>
    </r>
    <r>
      <rPr>
        <sz val="12"/>
        <rFont val="Arial"/>
        <family val="2"/>
      </rPr>
      <t xml:space="preserve">
Year 2: 1 teacher (teacher librarian) x 60 hrs x $68.13/hr = $4,088
Years 3-5: 1 teacher (teacher librarian) x 60 hrs x $73/hr = $4,380</t>
    </r>
  </si>
  <si>
    <t>Increased Learning Time (ILT) during Winter Break for students needing credit recovery. 
1 intervention coordinator x 64hrs x $65/hr = $4,160
Years 3-5: 1 intervention coordinator x 64 hrs x $69/hr = $4,416</t>
  </si>
  <si>
    <r>
      <t>Summer Bridge Program</t>
    </r>
    <r>
      <rPr>
        <sz val="12"/>
        <rFont val="Arial"/>
        <family val="2"/>
      </rPr>
      <t xml:space="preserve"> will be held 4 hours a day for 4 weeks and will provide instructional intervention for at-risk students transitioning from middle school to high school in math and English language arts.
</t>
    </r>
    <r>
      <rPr>
        <u/>
        <sz val="12"/>
        <rFont val="Arial"/>
        <family val="2"/>
      </rPr>
      <t>Year 1: June 2017 portion</t>
    </r>
    <r>
      <rPr>
        <sz val="12"/>
        <rFont val="Arial"/>
        <family val="2"/>
      </rPr>
      <t xml:space="preserve">
2 teachers x 4 hrs/day x 7 days x $65/hr = $3,640
</t>
    </r>
    <r>
      <rPr>
        <u/>
        <sz val="12"/>
        <rFont val="Arial"/>
        <family val="2"/>
      </rPr>
      <t xml:space="preserve">
Year 2:</t>
    </r>
    <r>
      <rPr>
        <sz val="12"/>
        <rFont val="Arial"/>
        <family val="2"/>
      </rPr>
      <t xml:space="preserve">
2 teachers x 4 hrs/day x 5 days/wk x 4 weeks x $65/hr = $10,400 (incorporated during summer school)
</t>
    </r>
    <r>
      <rPr>
        <u/>
        <sz val="12"/>
        <rFont val="Arial"/>
        <family val="2"/>
      </rPr>
      <t>Years 3-5:</t>
    </r>
    <r>
      <rPr>
        <sz val="12"/>
        <rFont val="Arial"/>
        <family val="2"/>
      </rPr>
      <t xml:space="preserve">
2 teachers x 4 hrs/day x 5 days/wk x 4 weeks x $69/hr = $11,040</t>
    </r>
  </si>
  <si>
    <r>
      <t xml:space="preserve">Summer Bridge Program will be held 4 hours a day for 4 weeks and will provide instructional intervention for at-risk students transitioning from middle school to high school in math and English language arts.
</t>
    </r>
    <r>
      <rPr>
        <u/>
        <sz val="12"/>
        <rFont val="Arial"/>
        <family val="2"/>
      </rPr>
      <t xml:space="preserve">
Year 1: June 2017 portion</t>
    </r>
    <r>
      <rPr>
        <sz val="12"/>
        <rFont val="Arial"/>
        <family val="2"/>
      </rPr>
      <t xml:space="preserve">
1 PSA Counselor x 4 hrs/day x 7 days x $65/hr = $1,820
</t>
    </r>
    <r>
      <rPr>
        <u/>
        <sz val="12"/>
        <rFont val="Arial"/>
        <family val="2"/>
      </rPr>
      <t>Year 2:</t>
    </r>
    <r>
      <rPr>
        <sz val="12"/>
        <rFont val="Arial"/>
        <family val="2"/>
      </rPr>
      <t xml:space="preserve">
1 PSA Counselor x 4 hrs/day x 5 days/wk x 4 weeks x $65/hr = $5,200
</t>
    </r>
    <r>
      <rPr>
        <u/>
        <sz val="12"/>
        <rFont val="Arial"/>
        <family val="2"/>
      </rPr>
      <t xml:space="preserve">
Years 3-5:</t>
    </r>
    <r>
      <rPr>
        <sz val="12"/>
        <rFont val="Arial"/>
        <family val="2"/>
      </rPr>
      <t xml:space="preserve">
1 PSA Counselor x 4 hrs/day x 5 days/wk x 4 weeks x $69/hr = $5,520</t>
    </r>
  </si>
  <si>
    <r>
      <t xml:space="preserve">Summer School </t>
    </r>
    <r>
      <rPr>
        <sz val="12"/>
        <rFont val="Arial"/>
        <family val="2"/>
      </rPr>
      <t xml:space="preserve">will be held 5 hours a day for 5 weeks and will provide standards based instruction for credit recovery and enrichment for students in grades 9-12.
</t>
    </r>
    <r>
      <rPr>
        <u/>
        <sz val="12"/>
        <rFont val="Arial"/>
        <family val="2"/>
      </rPr>
      <t>Year 1: June 2017 portion</t>
    </r>
    <r>
      <rPr>
        <sz val="12"/>
        <rFont val="Arial"/>
        <family val="2"/>
      </rPr>
      <t xml:space="preserve">
9 teachers x 5 hrs/day x 7 days x $65/hr = $20,475
</t>
    </r>
    <r>
      <rPr>
        <u/>
        <sz val="12"/>
        <rFont val="Arial"/>
        <family val="2"/>
      </rPr>
      <t>Year 2:</t>
    </r>
    <r>
      <rPr>
        <sz val="12"/>
        <rFont val="Arial"/>
        <family val="2"/>
      </rPr>
      <t xml:space="preserve">
9 Teachers x 5 hrs/day x 5 days/wk x 5 weeks x $65/ hr = $73,125 (year 2 actual: 8 teachers)
</t>
    </r>
    <r>
      <rPr>
        <u/>
        <sz val="12"/>
        <rFont val="Arial"/>
        <family val="2"/>
      </rPr>
      <t>Years 3-5:</t>
    </r>
    <r>
      <rPr>
        <sz val="12"/>
        <rFont val="Arial"/>
        <family val="2"/>
      </rPr>
      <t xml:space="preserve">
9 Teachers x 5 hrs/day x 5 days/wk x 5 weeks x $69/hr = $77,625</t>
    </r>
  </si>
  <si>
    <r>
      <t xml:space="preserve">Summer School will be held 5 hours a day for 5 weeks and will provide standards based instruction for credit recovery and enrichment for students in grades 9-12.
Year 1: June 2017 portion
1 coordinator (teacher) x 5 hrs/day x 7 days x $65/hr = $2,275
</t>
    </r>
    <r>
      <rPr>
        <u/>
        <sz val="12"/>
        <rFont val="Arial"/>
        <family val="2"/>
      </rPr>
      <t>Year 2:</t>
    </r>
    <r>
      <rPr>
        <sz val="12"/>
        <rFont val="Arial"/>
        <family val="2"/>
      </rPr>
      <t xml:space="preserve">
1 coordinator (teacher) x 5 days/wk x 5 weeks x $65/ hr = $8,125 (year 2 actual: 2 coordinators)
</t>
    </r>
    <r>
      <rPr>
        <u/>
        <sz val="12"/>
        <rFont val="Arial"/>
        <family val="2"/>
      </rPr>
      <t>Years 3-5:</t>
    </r>
    <r>
      <rPr>
        <sz val="12"/>
        <rFont val="Arial"/>
        <family val="2"/>
      </rPr>
      <t xml:space="preserve">
1 coordinator (teacher) x 5 days/wk x 5 weeks x $69/hr = $1,725</t>
    </r>
  </si>
  <si>
    <r>
      <rPr>
        <b/>
        <sz val="12"/>
        <rFont val="Arial"/>
        <family val="2"/>
      </rPr>
      <t>FTE 4.0 Intervention/Enrichment Teachers.</t>
    </r>
    <r>
      <rPr>
        <sz val="12"/>
        <rFont val="Arial"/>
        <family val="2"/>
      </rPr>
      <t xml:space="preserve">  WPHS will open a ninth grade academy 2017-18 school year to focus on building the foundational skills for the incoming students as they enter high school.  The Ninth Grade Academy will house two Intervention Teachers in ELA (Creative Writing) and Math (Algebra Tutorial Lab &amp; Geometry Tutorial Lab), as part of the Intervention Team, that will facilitate provide differentiated instruction prescribed by data analysis for struggling students.  The creation of the California Law Academy (CLA) to the 10th and 11th grade students will create a pathway leading to careers in law to 60 students in the first year.    </t>
    </r>
    <r>
      <rPr>
        <strike/>
        <sz val="12"/>
        <rFont val="Arial"/>
        <family val="2"/>
      </rPr>
      <t>One of two</t>
    </r>
    <r>
      <rPr>
        <sz val="12"/>
        <rFont val="Arial"/>
        <family val="2"/>
      </rPr>
      <t xml:space="preserve"> An </t>
    </r>
    <r>
      <rPr>
        <b/>
        <sz val="12"/>
        <rFont val="Arial"/>
        <family val="2"/>
      </rPr>
      <t>enrichment teacher</t>
    </r>
    <r>
      <rPr>
        <sz val="12"/>
        <rFont val="Arial"/>
        <family val="2"/>
      </rPr>
      <t xml:space="preserve"> will be added to teach the courses in law career pathways in the CLA (2 auxiliary periods).  The additional enrichment teachers will support instruction in culinary arts (1.0 FTE) and dance (1.0 FTE) to integrate of mathematics, literacy and promote attendance due to high interest courses being available to all students.
Years 4-5: 0.40 FTE law teacher will not be funded</t>
    </r>
  </si>
  <si>
    <r>
      <t>X-Time</t>
    </r>
    <r>
      <rPr>
        <sz val="12"/>
        <rFont val="Arial"/>
        <family val="2"/>
      </rPr>
      <t xml:space="preserve"> for planning and data analysis
</t>
    </r>
    <r>
      <rPr>
        <u/>
        <sz val="12"/>
        <rFont val="Arial"/>
        <family val="2"/>
      </rPr>
      <t>Planning Year:</t>
    </r>
    <r>
      <rPr>
        <sz val="12"/>
        <rFont val="Arial"/>
        <family val="2"/>
      </rPr>
      <t xml:space="preserve">
Intervention Team (1 Teacher) x 80hrs  x  $65/hr = $5,200
65 teachers x 8hrs x $65/hr = $33,800
</t>
    </r>
    <r>
      <rPr>
        <u/>
        <sz val="12"/>
        <rFont val="Arial"/>
        <family val="2"/>
      </rPr>
      <t>Year 2:</t>
    </r>
    <r>
      <rPr>
        <sz val="12"/>
        <rFont val="Arial"/>
        <family val="2"/>
      </rPr>
      <t xml:space="preserve">
Intervention Team (1 Teacher)  x 51 hrs  x  $65/hr = $3,315
64 Teachers x 8 hrs x $65/hr = $33,280
</t>
    </r>
    <r>
      <rPr>
        <u/>
        <sz val="12"/>
        <rFont val="Arial"/>
        <family val="2"/>
      </rPr>
      <t>Year 3:</t>
    </r>
    <r>
      <rPr>
        <sz val="12"/>
        <rFont val="Arial"/>
        <family val="2"/>
      </rPr>
      <t xml:space="preserve">
Intervention Team (1 Teacher, 1 Tech Coord, 1 Title II Coach)  x 51 hrs  x  $69/hr = $10,557
62 Teachers x 22 hrs x $69/hr = $94,116
</t>
    </r>
    <r>
      <rPr>
        <u/>
        <sz val="12"/>
        <rFont val="Arial"/>
        <family val="2"/>
      </rPr>
      <t>Years 4-5:</t>
    </r>
    <r>
      <rPr>
        <sz val="12"/>
        <rFont val="Arial"/>
        <family val="2"/>
      </rPr>
      <t xml:space="preserve">
Intervention Team (1 Teacher, 1 Tech Coord, 1 Title II Coach)  x 35 hrs  x  $69/hr = $7,245
62 Teachers x 8 hrs x $69/hr = $34,224</t>
    </r>
  </si>
  <si>
    <r>
      <t xml:space="preserve">X-Time for planning and data analysis
Year 2: 1 Teacher Librarian x 8 hrs x </t>
    </r>
    <r>
      <rPr>
        <strike/>
        <sz val="12"/>
        <rFont val="Arial"/>
        <family val="2"/>
      </rPr>
      <t>$65/hr</t>
    </r>
    <r>
      <rPr>
        <sz val="12"/>
        <rFont val="Arial"/>
        <family val="2"/>
      </rPr>
      <t xml:space="preserve"> $68.13/hr = </t>
    </r>
    <r>
      <rPr>
        <strike/>
        <sz val="12"/>
        <rFont val="Arial"/>
        <family val="2"/>
      </rPr>
      <t>$520</t>
    </r>
    <r>
      <rPr>
        <sz val="12"/>
        <rFont val="Arial"/>
        <family val="2"/>
      </rPr>
      <t xml:space="preserve"> $545
Year 3: 1 Teacher Librarian x 22 hrs x $73/hr = $1,606
Years 4-5: 1 Teacher Librarian x 8 hrs x $73/hr = $584</t>
    </r>
  </si>
  <si>
    <r>
      <t xml:space="preserve">X-Time for planning and data analysis
</t>
    </r>
    <r>
      <rPr>
        <u/>
        <sz val="12"/>
        <rFont val="Arial"/>
        <family val="2"/>
      </rPr>
      <t>Planning Year:</t>
    </r>
    <r>
      <rPr>
        <sz val="12"/>
        <rFont val="Arial"/>
        <family val="2"/>
      </rPr>
      <t xml:space="preserve">
Intervention Team (2 Counselors) x 80hrs  x  $65/hr = $10,400
</t>
    </r>
    <r>
      <rPr>
        <u/>
        <sz val="12"/>
        <rFont val="Arial"/>
        <family val="2"/>
      </rPr>
      <t>Year 2:</t>
    </r>
    <r>
      <rPr>
        <sz val="12"/>
        <rFont val="Arial"/>
        <family val="2"/>
      </rPr>
      <t xml:space="preserve">
Intervention Team (2 Counselors)  x 51 hrs  x  $65/hr = $6,630
</t>
    </r>
    <r>
      <rPr>
        <u/>
        <sz val="12"/>
        <rFont val="Arial"/>
        <family val="2"/>
      </rPr>
      <t>Years 3-5:</t>
    </r>
    <r>
      <rPr>
        <sz val="12"/>
        <rFont val="Arial"/>
        <family val="2"/>
      </rPr>
      <t xml:space="preserve">
Intervention Team (2 Counselors)  x 35 hrs  x  $69/hr = $4,830</t>
    </r>
  </si>
  <si>
    <r>
      <t xml:space="preserve">X-Time for planning and data analysis
</t>
    </r>
    <r>
      <rPr>
        <u/>
        <sz val="12"/>
        <rFont val="Arial"/>
        <family val="2"/>
      </rPr>
      <t>Planning Year:</t>
    </r>
    <r>
      <rPr>
        <sz val="12"/>
        <rFont val="Arial"/>
        <family val="2"/>
      </rPr>
      <t xml:space="preserve">
Intervention Team (4 Coordinators) x 80hrs  x  $65/hr = $20,800
</t>
    </r>
    <r>
      <rPr>
        <u/>
        <sz val="12"/>
        <rFont val="Arial"/>
        <family val="2"/>
      </rPr>
      <t>Year 2:</t>
    </r>
    <r>
      <rPr>
        <sz val="12"/>
        <rFont val="Arial"/>
        <family val="2"/>
      </rPr>
      <t xml:space="preserve">
Intervention Team (4 Coordinators)  x 51 hrs  x  $65/hr = $13,260
</t>
    </r>
    <r>
      <rPr>
        <u/>
        <sz val="12"/>
        <rFont val="Arial"/>
        <family val="2"/>
      </rPr>
      <t>Years 3-5:</t>
    </r>
    <r>
      <rPr>
        <sz val="12"/>
        <rFont val="Arial"/>
        <family val="2"/>
      </rPr>
      <t xml:space="preserve">
Intervention Team (4 Coordinators)  x 35 hrs  x  $69/hr = $9,660</t>
    </r>
  </si>
  <si>
    <r>
      <t xml:space="preserve">X-Time for planning and data analysis
</t>
    </r>
    <r>
      <rPr>
        <u/>
        <sz val="12"/>
        <rFont val="Arial"/>
        <family val="2"/>
      </rPr>
      <t>Planning Year:</t>
    </r>
    <r>
      <rPr>
        <sz val="12"/>
        <rFont val="Arial"/>
        <family val="2"/>
      </rPr>
      <t xml:space="preserve">
Intervention Team (3 Administrators) x 80hrs  x  $65/hr = $15,600
</t>
    </r>
    <r>
      <rPr>
        <u/>
        <sz val="12"/>
        <rFont val="Arial"/>
        <family val="2"/>
      </rPr>
      <t>Years 2-3:</t>
    </r>
    <r>
      <rPr>
        <sz val="12"/>
        <rFont val="Arial"/>
        <family val="2"/>
      </rPr>
      <t xml:space="preserve">
Intervention Team (3 Administrators)  x 51 hrs  x  ~$65/hr = $10,395
</t>
    </r>
    <r>
      <rPr>
        <u/>
        <sz val="12"/>
        <rFont val="Arial"/>
        <family val="2"/>
      </rPr>
      <t>Years 4-5:</t>
    </r>
    <r>
      <rPr>
        <sz val="12"/>
        <rFont val="Arial"/>
        <family val="2"/>
      </rPr>
      <t xml:space="preserve">
Intervention Team (3 Administrators)  x 35 hrs  x  $69/hr = $7,245</t>
    </r>
  </si>
  <si>
    <r>
      <t>FTE 0.50 Pupil Service and Attendance Counselor (PSA)</t>
    </r>
    <r>
      <rPr>
        <sz val="12"/>
        <rFont val="Arial"/>
        <family val="2"/>
      </rPr>
      <t xml:space="preserve"> 2.5 days/week will assist in reducing absenteeism, truancy and transiency rates while promoting dropout prevention and student recovery.
Years 2-5: 1.0 FTE PSA Counselor</t>
    </r>
  </si>
  <si>
    <r>
      <t xml:space="preserve">FTE 4.0 Teacher Assistants(TA) </t>
    </r>
    <r>
      <rPr>
        <sz val="12"/>
        <rFont val="Arial"/>
        <family val="2"/>
      </rPr>
      <t>to provide in class support to struggling students identified by intervention data in ELA and Math
Years 4-5: FTE 3.0 Teacher Assistants</t>
    </r>
  </si>
  <si>
    <r>
      <rPr>
        <b/>
        <sz val="12"/>
        <rFont val="Arial"/>
        <family val="2"/>
      </rPr>
      <t>Saturday School</t>
    </r>
    <r>
      <rPr>
        <sz val="12"/>
        <rFont val="Arial"/>
        <family val="2"/>
      </rPr>
      <t xml:space="preserve"> (years 2-5)
30 Saturday sessions will be offered to foster credit recovery and/or advancement.
Clerical Support x 4 hrs/day x 30 days x $41/hr = $4,920
Years 3-5: Clerical Support x 4 hrs/day x 30 days x $44/hr = $5,280</t>
    </r>
  </si>
  <si>
    <t>Saturday School (years 2-5)
30 Saturday sessions will be offered to foster credit recovery and/or advancement.
Custodial Support x 5 hrs/day x 30 days x $27/hr = $4,050
Years 3-5: Custodial Support x 5 hrs/day x 30 days x $29/hr = $4,350</t>
  </si>
  <si>
    <r>
      <t>Summer School</t>
    </r>
    <r>
      <rPr>
        <sz val="12"/>
        <rFont val="Arial"/>
        <family val="2"/>
      </rPr>
      <t xml:space="preserve"> will be held 5 hours a day for 5 weeks and will provide standards based instruction for credit recovery and enrichment for students in grades 9-12.
Clerical Support x 5 hrs/day x 16 days = $41/hr = $3,280
Years 3-5: Clerical Support x 5 hrs/day x 16 days = $29/hr = $2,320</t>
    </r>
  </si>
  <si>
    <r>
      <t xml:space="preserve">Winter Session Credit Recovery
</t>
    </r>
    <r>
      <rPr>
        <sz val="12"/>
        <rFont val="Arial"/>
        <family val="2"/>
      </rPr>
      <t>Clerical Support x 60 hrs x $41/hr = $2,460
Years 3-5: Clerical Support x 60 hrs x $44/hr = $2,640</t>
    </r>
  </si>
  <si>
    <r>
      <t>Instructional Material/Equipment</t>
    </r>
    <r>
      <rPr>
        <sz val="12"/>
        <rFont val="Arial"/>
        <family val="2"/>
      </rPr>
      <t xml:space="preserve"> – Funding to support enrichment courses (culinary arts materials and equipment, including but not limited to cooking utensils, equipment-refrigerator, pots and pans, etc.), and equipment to support dance.
(moved funds from 4300 minor object code)</t>
    </r>
  </si>
  <si>
    <t>carryover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</si>
</sst>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0" x14ac:knownFonts="1">
    <font>
      <sz val="10"/>
      <color theme="1"/>
      <name val="Arial"/>
      <family val="2"/>
    </font>
    <font>
      <sz val="11"/>
      <color indexed="8"/>
      <name val="Calibri"/>
      <family val="2"/>
    </font>
    <font>
      <b/>
      <sz val="14"/>
      <name val="Arial"/>
      <family val="2"/>
    </font>
    <font>
      <sz val="14"/>
      <name val="Arial"/>
      <family val="2"/>
    </font>
    <font>
      <b/>
      <sz val="12"/>
      <name val="Arial"/>
      <family val="2"/>
    </font>
    <font>
      <sz val="12"/>
      <name val="Arial"/>
      <family val="2"/>
    </font>
    <font>
      <u/>
      <sz val="12"/>
      <name val="Arial"/>
      <family val="2"/>
    </font>
    <font>
      <sz val="11"/>
      <name val="Arial"/>
      <family val="2"/>
    </font>
    <font>
      <sz val="10"/>
      <name val="Arial"/>
      <family val="2"/>
    </font>
    <font>
      <b/>
      <sz val="10"/>
      <name val="Arial"/>
      <family val="2"/>
    </font>
    <font>
      <b/>
      <sz val="16"/>
      <name val="Arial"/>
      <family val="2"/>
    </font>
    <font>
      <b/>
      <sz val="11"/>
      <name val="Arial"/>
      <family val="2"/>
    </font>
    <font>
      <sz val="10"/>
      <color theme="1"/>
      <name val="Consolas"/>
      <family val="2"/>
    </font>
    <font>
      <sz val="11"/>
      <color theme="1"/>
      <name val="Calibri"/>
      <family val="2"/>
      <scheme val="minor"/>
    </font>
    <font>
      <u/>
      <sz val="10"/>
      <color theme="10"/>
      <name val="Arial"/>
      <family val="2"/>
    </font>
    <font>
      <sz val="10"/>
      <color theme="1"/>
      <name val="Arial"/>
      <family val="2"/>
    </font>
    <font>
      <u val="singleAccounting"/>
      <sz val="12"/>
      <name val="Arial"/>
      <family val="2"/>
    </font>
    <font>
      <sz val="9"/>
      <color indexed="81"/>
      <name val="Tahoma"/>
      <family val="2"/>
    </font>
    <font>
      <b/>
      <sz val="12"/>
      <name val="Calibri"/>
      <family val="2"/>
    </font>
    <font>
      <strike/>
      <sz val="12"/>
      <name val="Arial"/>
      <family val="2"/>
    </font>
  </fonts>
  <fills count="10">
    <fill>
      <patternFill patternType="none"/>
    </fill>
    <fill>
      <patternFill patternType="gray125"/>
    </fill>
    <fill>
      <patternFill patternType="mediumGray"/>
    </fill>
    <fill>
      <patternFill patternType="solid">
        <fgColor theme="0" tint="-0.249977111117893"/>
        <bgColor indexed="64"/>
      </patternFill>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top style="thick">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style="thin">
        <color indexed="64"/>
      </top>
      <bottom/>
      <diagonal/>
    </border>
  </borders>
  <cellStyleXfs count="9">
    <xf numFmtId="0" fontId="0" fillId="0" borderId="0"/>
    <xf numFmtId="44" fontId="12"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xf numFmtId="0" fontId="1" fillId="0" borderId="0"/>
    <xf numFmtId="0" fontId="13" fillId="0" borderId="0"/>
    <xf numFmtId="0" fontId="12" fillId="0" borderId="0"/>
    <xf numFmtId="43" fontId="15" fillId="0" borderId="0" applyFont="0" applyFill="0" applyBorder="0" applyAlignment="0" applyProtection="0"/>
  </cellStyleXfs>
  <cellXfs count="329">
    <xf numFmtId="0" fontId="0" fillId="0" borderId="0" xfId="0"/>
    <xf numFmtId="0" fontId="4" fillId="0" borderId="1" xfId="7" applyFont="1" applyBorder="1" applyAlignment="1" applyProtection="1">
      <alignment vertical="center" wrapText="1"/>
      <protection locked="0"/>
    </xf>
    <xf numFmtId="44" fontId="5" fillId="3" borderId="1" xfId="2" applyFont="1" applyFill="1" applyBorder="1" applyAlignment="1">
      <alignment horizontal="center" vertical="center" wrapText="1"/>
    </xf>
    <xf numFmtId="0" fontId="5" fillId="0" borderId="1" xfId="7" applyFont="1" applyFill="1" applyBorder="1" applyAlignment="1" applyProtection="1">
      <alignment vertical="center" wrapText="1"/>
      <protection locked="0"/>
    </xf>
    <xf numFmtId="44" fontId="5" fillId="0" borderId="1" xfId="2" applyFont="1" applyFill="1" applyBorder="1" applyAlignment="1">
      <alignment horizontal="center" vertical="center" wrapText="1"/>
    </xf>
    <xf numFmtId="0" fontId="5" fillId="0" borderId="1" xfId="6" applyFont="1" applyFill="1" applyBorder="1" applyAlignment="1">
      <alignment vertical="center" wrapText="1"/>
    </xf>
    <xf numFmtId="0" fontId="7" fillId="0" borderId="26" xfId="7" applyFont="1" applyBorder="1" applyAlignment="1">
      <alignment horizontal="center" vertical="center"/>
    </xf>
    <xf numFmtId="0" fontId="8" fillId="0" borderId="27" xfId="7" applyFont="1" applyBorder="1" applyAlignment="1">
      <alignment horizontal="left"/>
    </xf>
    <xf numFmtId="0" fontId="9" fillId="0" borderId="27" xfId="7" applyFont="1" applyBorder="1" applyAlignment="1">
      <alignment horizontal="center"/>
    </xf>
    <xf numFmtId="0" fontId="8" fillId="0" borderId="27" xfId="7" applyFont="1" applyBorder="1" applyAlignment="1">
      <alignment horizontal="center" vertical="center"/>
    </xf>
    <xf numFmtId="0" fontId="8" fillId="0" borderId="27" xfId="7" applyFont="1" applyFill="1" applyBorder="1" applyAlignment="1">
      <alignment horizontal="center" vertical="center"/>
    </xf>
    <xf numFmtId="0" fontId="8" fillId="0" borderId="0" xfId="7" applyFont="1"/>
    <xf numFmtId="0" fontId="7" fillId="0" borderId="23" xfId="7" applyFont="1" applyBorder="1" applyAlignment="1">
      <alignment horizontal="center" vertical="center"/>
    </xf>
    <xf numFmtId="14" fontId="3" fillId="6" borderId="29" xfId="7" applyNumberFormat="1" applyFont="1" applyFill="1" applyBorder="1" applyAlignment="1">
      <alignment horizontal="center" vertical="center" wrapText="1"/>
    </xf>
    <xf numFmtId="0" fontId="8" fillId="0" borderId="0" xfId="7" applyFont="1" applyBorder="1"/>
    <xf numFmtId="0" fontId="10" fillId="7" borderId="30" xfId="7" applyFont="1" applyFill="1" applyBorder="1" applyAlignment="1">
      <alignment horizontal="center" vertical="center" wrapText="1"/>
    </xf>
    <xf numFmtId="0" fontId="9" fillId="0" borderId="0" xfId="7" applyFont="1" applyFill="1" applyBorder="1" applyAlignment="1">
      <alignment horizontal="center"/>
    </xf>
    <xf numFmtId="0" fontId="9" fillId="0" borderId="0" xfId="7" applyFont="1" applyFill="1" applyBorder="1" applyAlignment="1">
      <alignment horizontal="center" vertical="center"/>
    </xf>
    <xf numFmtId="0" fontId="4" fillId="0" borderId="0" xfId="7" applyFont="1" applyBorder="1" applyAlignment="1">
      <alignment horizontal="center"/>
    </xf>
    <xf numFmtId="44" fontId="2" fillId="0" borderId="31" xfId="1" applyFont="1" applyFill="1" applyBorder="1" applyAlignment="1">
      <alignment horizontal="center" vertical="center"/>
    </xf>
    <xf numFmtId="44" fontId="2" fillId="0" borderId="0" xfId="1" applyFont="1" applyFill="1" applyBorder="1" applyAlignment="1">
      <alignment horizontal="center" vertical="center"/>
    </xf>
    <xf numFmtId="0" fontId="11" fillId="6" borderId="7" xfId="7" applyFont="1" applyFill="1" applyBorder="1" applyAlignment="1">
      <alignment horizontal="center" vertical="center" wrapText="1"/>
    </xf>
    <xf numFmtId="0" fontId="10" fillId="6" borderId="8" xfId="7" applyFont="1" applyFill="1" applyBorder="1" applyAlignment="1">
      <alignment horizontal="center" vertical="center" wrapText="1"/>
    </xf>
    <xf numFmtId="0" fontId="4" fillId="6" borderId="18" xfId="7" applyFont="1" applyFill="1" applyBorder="1" applyAlignment="1">
      <alignment horizontal="center" vertical="center" wrapText="1"/>
    </xf>
    <xf numFmtId="0" fontId="10" fillId="0" borderId="0" xfId="7" applyFont="1" applyFill="1" applyBorder="1" applyAlignment="1">
      <alignment horizontal="center" vertical="center" wrapText="1"/>
    </xf>
    <xf numFmtId="0" fontId="5" fillId="0" borderId="0" xfId="7" applyFont="1"/>
    <xf numFmtId="0" fontId="5" fillId="0" borderId="6" xfId="7" applyFont="1" applyBorder="1" applyAlignment="1">
      <alignment horizontal="center" vertical="center" wrapText="1"/>
    </xf>
    <xf numFmtId="0" fontId="4" fillId="0" borderId="1" xfId="7" applyFont="1" applyFill="1" applyBorder="1" applyAlignment="1" applyProtection="1">
      <alignment vertical="center" wrapText="1"/>
      <protection locked="0"/>
    </xf>
    <xf numFmtId="44" fontId="5" fillId="3" borderId="1" xfId="7" applyNumberFormat="1" applyFont="1" applyFill="1" applyBorder="1" applyAlignment="1">
      <alignment horizontal="center" vertical="center" wrapText="1"/>
    </xf>
    <xf numFmtId="44" fontId="5" fillId="0" borderId="1" xfId="7" applyNumberFormat="1" applyFont="1" applyFill="1" applyBorder="1" applyAlignment="1">
      <alignment horizontal="center" vertical="center" wrapText="1"/>
    </xf>
    <xf numFmtId="0" fontId="5" fillId="0" borderId="1" xfId="7" applyFont="1" applyBorder="1" applyAlignment="1">
      <alignment horizontal="center" vertical="center"/>
    </xf>
    <xf numFmtId="0" fontId="5" fillId="0" borderId="1" xfId="7" applyFont="1" applyFill="1" applyBorder="1" applyAlignment="1">
      <alignment vertical="center" wrapText="1"/>
    </xf>
    <xf numFmtId="0" fontId="4" fillId="0" borderId="1" xfId="7" applyFont="1" applyFill="1" applyBorder="1" applyAlignment="1">
      <alignment vertical="center" wrapText="1"/>
    </xf>
    <xf numFmtId="0" fontId="5" fillId="3" borderId="6" xfId="6" applyFont="1" applyFill="1" applyBorder="1" applyAlignment="1">
      <alignment horizontal="center" vertical="center" wrapText="1"/>
    </xf>
    <xf numFmtId="0" fontId="4" fillId="3" borderId="1" xfId="7" applyFont="1" applyFill="1" applyBorder="1" applyAlignment="1">
      <alignment horizontal="right" wrapText="1"/>
    </xf>
    <xf numFmtId="0" fontId="4" fillId="3" borderId="1" xfId="7" applyFont="1" applyFill="1" applyBorder="1" applyAlignment="1">
      <alignment horizontal="center" vertical="center"/>
    </xf>
    <xf numFmtId="44" fontId="5" fillId="3" borderId="1" xfId="7" applyNumberFormat="1" applyFont="1" applyFill="1" applyBorder="1" applyAlignment="1">
      <alignment horizontal="center" vertical="center"/>
    </xf>
    <xf numFmtId="0" fontId="5" fillId="3" borderId="6" xfId="7" applyFont="1" applyFill="1" applyBorder="1" applyAlignment="1">
      <alignment horizontal="center" vertical="center"/>
    </xf>
    <xf numFmtId="44" fontId="5" fillId="0" borderId="1" xfId="7" applyNumberFormat="1" applyFont="1" applyBorder="1" applyAlignment="1">
      <alignment horizontal="center" vertical="center" wrapText="1"/>
    </xf>
    <xf numFmtId="44" fontId="5" fillId="0" borderId="1" xfId="2" applyFont="1" applyBorder="1" applyAlignment="1">
      <alignment horizontal="center" vertical="center" wrapText="1"/>
    </xf>
    <xf numFmtId="0" fontId="5" fillId="0" borderId="1" xfId="7" applyFont="1" applyFill="1" applyBorder="1" applyAlignment="1" applyProtection="1">
      <alignment horizontal="justify" vertical="center" wrapText="1"/>
      <protection locked="0"/>
    </xf>
    <xf numFmtId="44" fontId="5" fillId="0" borderId="1" xfId="1" applyFont="1" applyBorder="1" applyAlignment="1">
      <alignment horizontal="center" vertical="center" wrapText="1"/>
    </xf>
    <xf numFmtId="44" fontId="5" fillId="3" borderId="1" xfId="1" applyFont="1" applyFill="1" applyBorder="1" applyAlignment="1">
      <alignment horizontal="center" vertical="center" wrapText="1"/>
    </xf>
    <xf numFmtId="0" fontId="5" fillId="0" borderId="6" xfId="7" applyFont="1" applyBorder="1" applyAlignment="1">
      <alignment horizontal="center" vertical="center"/>
    </xf>
    <xf numFmtId="0" fontId="4" fillId="0" borderId="1" xfId="7" applyFont="1" applyBorder="1" applyAlignment="1">
      <alignment vertical="center" wrapText="1"/>
    </xf>
    <xf numFmtId="0" fontId="5" fillId="0" borderId="6" xfId="6" applyFont="1" applyBorder="1" applyAlignment="1">
      <alignment horizontal="center" vertical="center" wrapText="1"/>
    </xf>
    <xf numFmtId="0" fontId="4" fillId="0" borderId="1" xfId="7" applyFont="1" applyBorder="1" applyAlignment="1">
      <alignment horizontal="center" vertical="center"/>
    </xf>
    <xf numFmtId="0" fontId="4" fillId="0" borderId="1" xfId="7" applyFont="1" applyBorder="1" applyAlignment="1">
      <alignment wrapText="1"/>
    </xf>
    <xf numFmtId="0" fontId="5" fillId="0" borderId="6" xfId="7" applyFont="1" applyFill="1" applyBorder="1" applyAlignment="1">
      <alignment horizontal="center" vertical="center"/>
    </xf>
    <xf numFmtId="0" fontId="4" fillId="0" borderId="1" xfId="7" applyFont="1" applyFill="1" applyBorder="1" applyAlignment="1">
      <alignment horizontal="right" wrapText="1"/>
    </xf>
    <xf numFmtId="0" fontId="4" fillId="0" borderId="1" xfId="7" applyFont="1" applyFill="1" applyBorder="1" applyAlignment="1">
      <alignment horizontal="center" vertical="center"/>
    </xf>
    <xf numFmtId="44" fontId="5" fillId="0" borderId="1" xfId="7" applyNumberFormat="1" applyFont="1" applyFill="1" applyBorder="1" applyAlignment="1">
      <alignment horizontal="center" vertical="center"/>
    </xf>
    <xf numFmtId="0" fontId="5" fillId="0" borderId="0" xfId="7" applyFont="1" applyFill="1"/>
    <xf numFmtId="0" fontId="4" fillId="0" borderId="1" xfId="6" applyFont="1" applyBorder="1" applyAlignment="1">
      <alignment horizontal="right" vertical="center" wrapText="1"/>
    </xf>
    <xf numFmtId="44" fontId="5" fillId="0" borderId="1" xfId="7" applyNumberFormat="1" applyFont="1" applyBorder="1" applyAlignment="1">
      <alignment horizontal="center" vertical="center"/>
    </xf>
    <xf numFmtId="0" fontId="5" fillId="8" borderId="4" xfId="7" applyFont="1" applyFill="1" applyBorder="1" applyAlignment="1">
      <alignment horizontal="center" vertical="center"/>
    </xf>
    <xf numFmtId="0" fontId="4" fillId="8" borderId="2" xfId="7" applyFont="1" applyFill="1" applyBorder="1" applyAlignment="1">
      <alignment horizontal="right" wrapText="1"/>
    </xf>
    <xf numFmtId="0" fontId="4" fillId="8" borderId="2" xfId="7" applyFont="1" applyFill="1" applyBorder="1" applyAlignment="1">
      <alignment horizontal="center" vertical="center"/>
    </xf>
    <xf numFmtId="44" fontId="5" fillId="8" borderId="2" xfId="7" applyNumberFormat="1" applyFont="1" applyFill="1" applyBorder="1" applyAlignment="1">
      <alignment horizontal="center" vertical="center"/>
    </xf>
    <xf numFmtId="0" fontId="5" fillId="0" borderId="0" xfId="7" applyFont="1" applyAlignment="1">
      <alignment horizontal="center" vertical="center"/>
    </xf>
    <xf numFmtId="0" fontId="5" fillId="0" borderId="0" xfId="7" applyFont="1" applyAlignment="1">
      <alignment wrapText="1"/>
    </xf>
    <xf numFmtId="0" fontId="4" fillId="0" borderId="0" xfId="7" applyFont="1" applyAlignment="1">
      <alignment horizontal="center" vertical="center"/>
    </xf>
    <xf numFmtId="0" fontId="5" fillId="0" borderId="0" xfId="7" applyFont="1" applyFill="1" applyBorder="1" applyAlignment="1">
      <alignment horizontal="center" vertical="center"/>
    </xf>
    <xf numFmtId="0" fontId="5" fillId="0" borderId="0" xfId="7" applyFont="1" applyFill="1" applyAlignment="1">
      <alignment horizontal="center" vertical="center"/>
    </xf>
    <xf numFmtId="44" fontId="5" fillId="0" borderId="0" xfId="7" applyNumberFormat="1" applyFont="1" applyAlignment="1">
      <alignment horizontal="center" vertical="center"/>
    </xf>
    <xf numFmtId="0" fontId="7" fillId="0" borderId="0" xfId="7" applyFont="1" applyAlignment="1">
      <alignment horizontal="center" vertical="center"/>
    </xf>
    <xf numFmtId="0" fontId="9" fillId="0" borderId="0" xfId="7" applyFont="1" applyAlignment="1">
      <alignment horizontal="center" vertical="center"/>
    </xf>
    <xf numFmtId="0" fontId="8" fillId="0" borderId="0" xfId="7" applyFont="1" applyAlignment="1">
      <alignment horizontal="center" vertical="center"/>
    </xf>
    <xf numFmtId="0" fontId="9" fillId="0" borderId="0" xfId="7" applyFont="1" applyAlignment="1">
      <alignment horizontal="center"/>
    </xf>
    <xf numFmtId="0" fontId="8" fillId="0" borderId="1" xfId="7" applyFont="1" applyFill="1" applyBorder="1" applyAlignment="1">
      <alignment horizontal="center" vertical="center"/>
    </xf>
    <xf numFmtId="0" fontId="8" fillId="0" borderId="0" xfId="7" applyFont="1" applyFill="1" applyAlignment="1">
      <alignment horizontal="center" vertical="center"/>
    </xf>
    <xf numFmtId="44" fontId="5" fillId="0" borderId="10" xfId="2" applyFont="1" applyFill="1" applyBorder="1" applyAlignment="1">
      <alignment horizontal="center" vertical="center" wrapText="1"/>
    </xf>
    <xf numFmtId="44" fontId="5" fillId="3" borderId="10" xfId="7" applyNumberFormat="1" applyFont="1" applyFill="1" applyBorder="1" applyAlignment="1">
      <alignment horizontal="center" vertical="center" wrapText="1"/>
    </xf>
    <xf numFmtId="0" fontId="4" fillId="0" borderId="19" xfId="7" applyFont="1" applyFill="1" applyBorder="1" applyAlignment="1" applyProtection="1">
      <alignment vertical="center" wrapText="1"/>
      <protection locked="0"/>
    </xf>
    <xf numFmtId="44" fontId="5" fillId="0" borderId="19" xfId="2" applyFont="1" applyFill="1" applyBorder="1" applyAlignment="1">
      <alignment horizontal="center" vertical="center" wrapText="1"/>
    </xf>
    <xf numFmtId="44" fontId="5" fillId="3" borderId="19" xfId="7" applyNumberFormat="1" applyFont="1" applyFill="1" applyBorder="1" applyAlignment="1">
      <alignment horizontal="center" vertical="center" wrapText="1"/>
    </xf>
    <xf numFmtId="0" fontId="5" fillId="0" borderId="10" xfId="7" applyFont="1" applyFill="1" applyBorder="1" applyAlignment="1" applyProtection="1">
      <alignment vertical="center" wrapText="1"/>
      <protection locked="0"/>
    </xf>
    <xf numFmtId="0" fontId="5" fillId="0" borderId="42" xfId="7" applyFont="1" applyFill="1" applyBorder="1" applyAlignment="1" applyProtection="1">
      <alignment vertical="center" wrapText="1"/>
      <protection locked="0"/>
    </xf>
    <xf numFmtId="44" fontId="5" fillId="0" borderId="42" xfId="2" applyFont="1" applyFill="1" applyBorder="1" applyAlignment="1">
      <alignment horizontal="center" vertical="center" wrapText="1"/>
    </xf>
    <xf numFmtId="44" fontId="5" fillId="3" borderId="42" xfId="7" applyNumberFormat="1" applyFont="1" applyFill="1" applyBorder="1" applyAlignment="1">
      <alignment horizontal="center" vertical="center" wrapText="1"/>
    </xf>
    <xf numFmtId="44" fontId="5" fillId="3" borderId="10" xfId="2" applyFont="1" applyFill="1" applyBorder="1" applyAlignment="1">
      <alignment horizontal="center" vertical="center" wrapText="1"/>
    </xf>
    <xf numFmtId="44" fontId="5" fillId="3" borderId="19" xfId="2" applyFont="1" applyFill="1" applyBorder="1" applyAlignment="1">
      <alignment horizontal="center" vertical="center" wrapText="1"/>
    </xf>
    <xf numFmtId="44" fontId="5" fillId="0" borderId="10" xfId="7" applyNumberFormat="1" applyFont="1" applyFill="1" applyBorder="1" applyAlignment="1">
      <alignment horizontal="center" vertical="center" wrapText="1"/>
    </xf>
    <xf numFmtId="44" fontId="5" fillId="3" borderId="42" xfId="2" applyFont="1" applyFill="1" applyBorder="1" applyAlignment="1">
      <alignment horizontal="center" vertical="center" wrapText="1"/>
    </xf>
    <xf numFmtId="0" fontId="5" fillId="0" borderId="19" xfId="7" applyFont="1" applyFill="1" applyBorder="1" applyAlignment="1" applyProtection="1">
      <alignment vertical="center" wrapText="1"/>
      <protection locked="0"/>
    </xf>
    <xf numFmtId="0" fontId="5" fillId="0" borderId="19" xfId="7" applyFont="1" applyFill="1" applyBorder="1" applyAlignment="1">
      <alignment horizontal="center" vertical="center" wrapText="1"/>
    </xf>
    <xf numFmtId="0" fontId="5" fillId="0" borderId="42" xfId="7" applyFont="1" applyFill="1" applyBorder="1" applyAlignment="1">
      <alignment horizontal="center" vertical="center" wrapText="1"/>
    </xf>
    <xf numFmtId="0" fontId="5" fillId="0" borderId="10" xfId="7" applyFont="1" applyFill="1" applyBorder="1" applyAlignment="1">
      <alignment horizontal="center" vertical="center" wrapText="1"/>
    </xf>
    <xf numFmtId="0" fontId="4" fillId="0" borderId="19" xfId="7" applyFont="1" applyFill="1" applyBorder="1" applyAlignment="1" applyProtection="1">
      <alignment horizontal="left" vertical="center" wrapText="1"/>
      <protection locked="0"/>
    </xf>
    <xf numFmtId="0" fontId="5" fillId="0" borderId="10" xfId="7" applyFont="1" applyFill="1" applyBorder="1" applyAlignment="1" applyProtection="1">
      <alignment horizontal="left" vertical="center" wrapText="1"/>
      <protection locked="0"/>
    </xf>
    <xf numFmtId="0" fontId="4" fillId="0" borderId="19" xfId="7" applyFont="1" applyFill="1" applyBorder="1" applyAlignment="1" applyProtection="1">
      <alignment horizontal="justify" vertical="center" wrapText="1"/>
      <protection locked="0"/>
    </xf>
    <xf numFmtId="0" fontId="5" fillId="0" borderId="10" xfId="7" applyFont="1" applyFill="1" applyBorder="1" applyAlignment="1" applyProtection="1">
      <alignment horizontal="justify" vertical="center" wrapText="1"/>
      <protection locked="0"/>
    </xf>
    <xf numFmtId="44" fontId="5" fillId="0" borderId="19" xfId="7" applyNumberFormat="1" applyFont="1" applyFill="1" applyBorder="1" applyAlignment="1">
      <alignment vertical="center"/>
    </xf>
    <xf numFmtId="44" fontId="5" fillId="0" borderId="42" xfId="7" applyNumberFormat="1" applyFont="1" applyFill="1" applyBorder="1" applyAlignment="1">
      <alignment vertical="center"/>
    </xf>
    <xf numFmtId="44" fontId="5" fillId="0" borderId="10" xfId="7" applyNumberFormat="1" applyFont="1" applyFill="1" applyBorder="1" applyAlignment="1">
      <alignment vertical="center"/>
    </xf>
    <xf numFmtId="0" fontId="5" fillId="0" borderId="42" xfId="7" applyFont="1" applyFill="1" applyBorder="1" applyAlignment="1" applyProtection="1">
      <alignment horizontal="left" vertical="center" wrapText="1"/>
      <protection locked="0"/>
    </xf>
    <xf numFmtId="44" fontId="5" fillId="0" borderId="42" xfId="7" applyNumberFormat="1" applyFont="1" applyFill="1" applyBorder="1" applyAlignment="1">
      <alignment horizontal="center" vertical="center" wrapText="1"/>
    </xf>
    <xf numFmtId="44" fontId="5" fillId="0" borderId="19" xfId="7" applyNumberFormat="1" applyFont="1" applyFill="1" applyBorder="1" applyAlignment="1">
      <alignment horizontal="center" vertical="center" wrapText="1"/>
    </xf>
    <xf numFmtId="44" fontId="2" fillId="0" borderId="54" xfId="1" applyFont="1" applyFill="1" applyBorder="1" applyAlignment="1">
      <alignment horizontal="center" vertical="center"/>
    </xf>
    <xf numFmtId="44" fontId="2" fillId="0" borderId="52" xfId="1" applyFont="1" applyFill="1" applyBorder="1" applyAlignment="1">
      <alignment horizontal="center" vertical="center"/>
    </xf>
    <xf numFmtId="44" fontId="5" fillId="0" borderId="60" xfId="2" applyFont="1" applyFill="1" applyBorder="1" applyAlignment="1">
      <alignment horizontal="center" vertical="center" wrapText="1"/>
    </xf>
    <xf numFmtId="44" fontId="5" fillId="0" borderId="61" xfId="2" applyFont="1" applyFill="1" applyBorder="1" applyAlignment="1">
      <alignment horizontal="center" vertical="center" wrapText="1"/>
    </xf>
    <xf numFmtId="44" fontId="5" fillId="0" borderId="62" xfId="2" applyFont="1" applyFill="1" applyBorder="1" applyAlignment="1">
      <alignment horizontal="center" vertical="center" wrapText="1"/>
    </xf>
    <xf numFmtId="44" fontId="5" fillId="0" borderId="62" xfId="7" applyNumberFormat="1" applyFont="1" applyFill="1" applyBorder="1" applyAlignment="1">
      <alignment horizontal="center" vertical="center" wrapText="1"/>
    </xf>
    <xf numFmtId="44" fontId="5" fillId="0" borderId="61" xfId="7" applyNumberFormat="1" applyFont="1" applyFill="1" applyBorder="1" applyAlignment="1">
      <alignment horizontal="center" vertical="center" wrapText="1"/>
    </xf>
    <xf numFmtId="44" fontId="5" fillId="0" borderId="33" xfId="7" applyNumberFormat="1" applyFont="1" applyFill="1" applyBorder="1" applyAlignment="1">
      <alignment horizontal="center" vertical="center" wrapText="1"/>
    </xf>
    <xf numFmtId="44" fontId="5" fillId="0" borderId="33" xfId="2" applyFont="1" applyFill="1" applyBorder="1" applyAlignment="1">
      <alignment horizontal="center" vertical="center" wrapText="1"/>
    </xf>
    <xf numFmtId="44" fontId="5" fillId="3" borderId="33" xfId="7" applyNumberFormat="1" applyFont="1" applyFill="1" applyBorder="1" applyAlignment="1">
      <alignment horizontal="center" vertical="center"/>
    </xf>
    <xf numFmtId="44" fontId="5" fillId="0" borderId="60" xfId="7" applyNumberFormat="1" applyFont="1" applyFill="1" applyBorder="1" applyAlignment="1">
      <alignment vertical="center"/>
    </xf>
    <xf numFmtId="44" fontId="5" fillId="0" borderId="62" xfId="7" applyNumberFormat="1" applyFont="1" applyFill="1" applyBorder="1" applyAlignment="1">
      <alignment vertical="center"/>
    </xf>
    <xf numFmtId="44" fontId="5" fillId="0" borderId="61" xfId="7" applyNumberFormat="1" applyFont="1" applyFill="1" applyBorder="1" applyAlignment="1">
      <alignment vertical="center"/>
    </xf>
    <xf numFmtId="44" fontId="5" fillId="0" borderId="33" xfId="2" applyFont="1" applyBorder="1" applyAlignment="1">
      <alignment horizontal="center" vertical="center" wrapText="1"/>
    </xf>
    <xf numFmtId="44" fontId="5" fillId="0" borderId="33" xfId="1" applyFont="1" applyBorder="1" applyAlignment="1">
      <alignment horizontal="center" vertical="center" wrapText="1"/>
    </xf>
    <xf numFmtId="44" fontId="5" fillId="0" borderId="33" xfId="7" applyNumberFormat="1" applyFont="1" applyFill="1" applyBorder="1" applyAlignment="1">
      <alignment horizontal="center" vertical="center"/>
    </xf>
    <xf numFmtId="44" fontId="5" fillId="0" borderId="33" xfId="7" applyNumberFormat="1" applyFont="1" applyBorder="1" applyAlignment="1">
      <alignment horizontal="center" vertical="center"/>
    </xf>
    <xf numFmtId="44" fontId="5" fillId="8" borderId="63" xfId="7" applyNumberFormat="1" applyFont="1" applyFill="1" applyBorder="1" applyAlignment="1">
      <alignment horizontal="center" vertical="center"/>
    </xf>
    <xf numFmtId="0" fontId="4" fillId="6" borderId="31" xfId="7" applyFont="1" applyFill="1" applyBorder="1" applyAlignment="1">
      <alignment horizontal="center" vertical="center" wrapText="1"/>
    </xf>
    <xf numFmtId="43" fontId="5" fillId="0" borderId="0" xfId="8" applyFont="1" applyAlignment="1">
      <alignment horizontal="center" vertical="center"/>
    </xf>
    <xf numFmtId="0" fontId="5" fillId="0" borderId="0" xfId="7" applyFont="1" applyAlignment="1">
      <alignment horizontal="right" vertical="center"/>
    </xf>
    <xf numFmtId="43" fontId="16" fillId="0" borderId="0" xfId="8" applyFont="1" applyAlignment="1">
      <alignment horizontal="center" vertical="center"/>
    </xf>
    <xf numFmtId="0" fontId="4" fillId="6" borderId="52" xfId="7"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xf numFmtId="0" fontId="4" fillId="3" borderId="7" xfId="0" applyFont="1" applyFill="1" applyBorder="1" applyAlignment="1">
      <alignment horizontal="left" vertical="center" wrapText="1"/>
    </xf>
    <xf numFmtId="0" fontId="4" fillId="3" borderId="8"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left" vertical="center" wrapText="1"/>
    </xf>
    <xf numFmtId="0" fontId="8" fillId="0" borderId="6" xfId="0" applyFont="1" applyBorder="1" applyAlignment="1">
      <alignment vertical="top" wrapText="1"/>
    </xf>
    <xf numFmtId="0" fontId="8" fillId="0" borderId="9" xfId="0" applyFont="1" applyBorder="1" applyAlignment="1">
      <alignment vertical="top" wrapText="1"/>
    </xf>
    <xf numFmtId="17"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17" fontId="8" fillId="0" borderId="2" xfId="0" applyNumberFormat="1" applyFont="1" applyBorder="1" applyAlignment="1">
      <alignment horizontal="center" vertical="center" wrapText="1"/>
    </xf>
    <xf numFmtId="0" fontId="8" fillId="0" borderId="0" xfId="0" applyFont="1" applyAlignment="1"/>
    <xf numFmtId="0" fontId="5" fillId="0" borderId="10" xfId="0" applyFont="1" applyBorder="1" applyAlignment="1">
      <alignment horizontal="left" vertical="top" wrapText="1"/>
    </xf>
    <xf numFmtId="0" fontId="5" fillId="5" borderId="10" xfId="0" applyFont="1" applyFill="1" applyBorder="1" applyAlignment="1">
      <alignment horizontal="left" vertical="top" wrapText="1"/>
    </xf>
    <xf numFmtId="0" fontId="5" fillId="5" borderId="15" xfId="0" applyFont="1" applyFill="1" applyBorder="1" applyAlignment="1">
      <alignment horizontal="left" vertical="top" wrapText="1"/>
    </xf>
    <xf numFmtId="0" fontId="5" fillId="0" borderId="9" xfId="0" applyFont="1" applyBorder="1" applyAlignment="1">
      <alignment horizontal="right" vertical="center" wrapText="1"/>
    </xf>
    <xf numFmtId="0" fontId="5" fillId="0" borderId="6" xfId="0" applyFont="1" applyBorder="1" applyAlignment="1">
      <alignment horizontal="right" vertical="center" wrapText="1"/>
    </xf>
    <xf numFmtId="0" fontId="5" fillId="0" borderId="12" xfId="0" applyFont="1" applyBorder="1" applyAlignment="1">
      <alignment horizontal="right" vertical="center" wrapText="1"/>
    </xf>
    <xf numFmtId="0" fontId="5" fillId="0" borderId="20" xfId="0" applyFont="1" applyFill="1" applyBorder="1" applyAlignment="1">
      <alignment horizontal="right" vertical="center" wrapText="1"/>
    </xf>
    <xf numFmtId="0" fontId="5" fillId="0" borderId="6" xfId="0" applyFont="1" applyFill="1" applyBorder="1" applyAlignment="1">
      <alignment horizontal="right" vertical="center" wrapText="1"/>
    </xf>
    <xf numFmtId="0" fontId="5" fillId="0" borderId="4" xfId="0" applyFont="1" applyFill="1" applyBorder="1" applyAlignment="1">
      <alignment horizontal="right" vertical="center" wrapText="1"/>
    </xf>
    <xf numFmtId="0" fontId="5" fillId="0" borderId="12" xfId="0" applyFont="1" applyBorder="1" applyAlignment="1">
      <alignment vertical="top" wrapText="1"/>
    </xf>
    <xf numFmtId="0" fontId="5" fillId="0" borderId="19" xfId="0" applyFont="1" applyBorder="1" applyAlignment="1">
      <alignment horizontal="left" vertical="top" wrapText="1"/>
    </xf>
    <xf numFmtId="0" fontId="5" fillId="0" borderId="13" xfId="0" applyFont="1" applyBorder="1" applyAlignment="1">
      <alignment horizontal="center"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7" applyFont="1" applyFill="1" applyBorder="1" applyAlignment="1" applyProtection="1">
      <alignment vertical="center" wrapText="1"/>
      <protection locked="0"/>
    </xf>
    <xf numFmtId="0" fontId="5" fillId="0" borderId="40" xfId="7" applyFont="1" applyFill="1" applyBorder="1" applyAlignment="1">
      <alignment horizontal="center" vertical="center" wrapText="1"/>
    </xf>
    <xf numFmtId="44" fontId="5" fillId="0" borderId="40" xfId="2" applyFont="1" applyFill="1" applyBorder="1" applyAlignment="1">
      <alignment horizontal="center" vertical="center" wrapText="1"/>
    </xf>
    <xf numFmtId="44" fontId="5" fillId="3" borderId="40" xfId="7" applyNumberFormat="1" applyFont="1" applyFill="1" applyBorder="1" applyAlignment="1">
      <alignment horizontal="center" vertical="center" wrapText="1"/>
    </xf>
    <xf numFmtId="44" fontId="5" fillId="0" borderId="64" xfId="2" applyFont="1" applyFill="1" applyBorder="1" applyAlignment="1">
      <alignment horizontal="center" vertical="center" wrapText="1"/>
    </xf>
    <xf numFmtId="0" fontId="5" fillId="0" borderId="42" xfId="7" applyFont="1" applyFill="1" applyBorder="1" applyAlignment="1" applyProtection="1">
      <alignment vertical="top" wrapText="1"/>
      <protection locked="0"/>
    </xf>
    <xf numFmtId="0" fontId="4" fillId="0" borderId="65" xfId="7" applyFont="1" applyBorder="1" applyAlignment="1">
      <alignment horizontal="center"/>
    </xf>
    <xf numFmtId="0" fontId="4" fillId="0" borderId="42" xfId="7" applyFont="1" applyFill="1" applyBorder="1" applyAlignment="1" applyProtection="1">
      <alignment vertical="center" wrapText="1"/>
      <protection locked="0"/>
    </xf>
    <xf numFmtId="0" fontId="5" fillId="0" borderId="9" xfId="7" applyFont="1" applyFill="1" applyBorder="1" applyAlignment="1">
      <alignment horizontal="center" vertical="center" wrapText="1"/>
    </xf>
    <xf numFmtId="0" fontId="5" fillId="0" borderId="6" xfId="7" applyFont="1" applyFill="1" applyBorder="1" applyAlignment="1">
      <alignment horizontal="center" vertical="center" wrapText="1"/>
    </xf>
    <xf numFmtId="44" fontId="5" fillId="0" borderId="1" xfId="1" applyFont="1" applyFill="1" applyBorder="1" applyAlignment="1">
      <alignment horizontal="center" vertical="center" wrapText="1"/>
    </xf>
    <xf numFmtId="0" fontId="5" fillId="0" borderId="10" xfId="7" applyFont="1" applyBorder="1" applyAlignment="1">
      <alignment horizontal="center" vertical="center"/>
    </xf>
    <xf numFmtId="44" fontId="5" fillId="0" borderId="10" xfId="2" applyFont="1" applyBorder="1" applyAlignment="1">
      <alignment horizontal="center" vertical="center" wrapText="1"/>
    </xf>
    <xf numFmtId="44" fontId="5" fillId="0" borderId="61" xfId="2" applyFont="1" applyBorder="1" applyAlignment="1">
      <alignment horizontal="center" vertical="center" wrapText="1"/>
    </xf>
    <xf numFmtId="0" fontId="4" fillId="0" borderId="19" xfId="7" applyFont="1" applyBorder="1" applyAlignment="1" applyProtection="1">
      <alignment vertical="center" wrapText="1"/>
      <protection locked="0"/>
    </xf>
    <xf numFmtId="0" fontId="5" fillId="0" borderId="19" xfId="7" applyFont="1" applyBorder="1" applyAlignment="1">
      <alignment horizontal="center" vertical="center"/>
    </xf>
    <xf numFmtId="44" fontId="5" fillId="0" borderId="19" xfId="2" applyFont="1" applyBorder="1" applyAlignment="1">
      <alignment horizontal="center" vertical="center" wrapText="1"/>
    </xf>
    <xf numFmtId="44" fontId="5" fillId="0" borderId="60" xfId="2" applyFont="1" applyBorder="1" applyAlignment="1">
      <alignment horizontal="center" vertical="center" wrapText="1"/>
    </xf>
    <xf numFmtId="44" fontId="16" fillId="0" borderId="0" xfId="7" applyNumberFormat="1" applyFont="1" applyAlignment="1">
      <alignment horizontal="center" vertical="center"/>
    </xf>
    <xf numFmtId="44" fontId="5" fillId="0" borderId="24" xfId="2" applyFont="1" applyFill="1" applyBorder="1" applyAlignment="1">
      <alignment horizontal="center" vertical="center" wrapText="1"/>
    </xf>
    <xf numFmtId="44" fontId="5" fillId="0" borderId="58" xfId="2" applyFont="1" applyFill="1" applyBorder="1" applyAlignment="1">
      <alignment horizontal="center" vertical="center" wrapText="1"/>
    </xf>
    <xf numFmtId="44" fontId="5" fillId="0" borderId="58" xfId="7" applyNumberFormat="1" applyFont="1" applyFill="1" applyBorder="1" applyAlignment="1">
      <alignment horizontal="center" vertical="center" wrapText="1"/>
    </xf>
    <xf numFmtId="44" fontId="5" fillId="0" borderId="43" xfId="7" applyNumberFormat="1" applyFont="1" applyFill="1" applyBorder="1" applyAlignment="1">
      <alignment horizontal="center" vertical="center" wrapText="1"/>
    </xf>
    <xf numFmtId="44" fontId="5" fillId="0" borderId="43" xfId="2" applyFont="1" applyFill="1" applyBorder="1" applyAlignment="1">
      <alignment horizontal="center" vertical="center" wrapText="1"/>
    </xf>
    <xf numFmtId="44" fontId="5" fillId="3" borderId="43" xfId="7" applyNumberFormat="1" applyFont="1" applyFill="1" applyBorder="1" applyAlignment="1">
      <alignment horizontal="center" vertical="center"/>
    </xf>
    <xf numFmtId="44" fontId="5" fillId="0" borderId="58" xfId="7" applyNumberFormat="1" applyFont="1" applyFill="1" applyBorder="1" applyAlignment="1">
      <alignment vertical="center"/>
    </xf>
    <xf numFmtId="44" fontId="5" fillId="0" borderId="43" xfId="2" applyFont="1" applyBorder="1" applyAlignment="1">
      <alignment horizontal="center" vertical="center" wrapText="1"/>
    </xf>
    <xf numFmtId="44" fontId="5" fillId="0" borderId="66" xfId="2" applyFont="1" applyBorder="1" applyAlignment="1">
      <alignment horizontal="center" vertical="center" wrapText="1"/>
    </xf>
    <xf numFmtId="44" fontId="5" fillId="0" borderId="58" xfId="2" applyFont="1" applyBorder="1" applyAlignment="1">
      <alignment horizontal="center" vertical="center" wrapText="1"/>
    </xf>
    <xf numFmtId="44" fontId="5" fillId="0" borderId="43" xfId="1" applyFont="1" applyBorder="1" applyAlignment="1">
      <alignment horizontal="center" vertical="center" wrapText="1"/>
    </xf>
    <xf numFmtId="44" fontId="5" fillId="0" borderId="43" xfId="7" applyNumberFormat="1" applyFont="1" applyFill="1" applyBorder="1" applyAlignment="1">
      <alignment horizontal="center" vertical="center"/>
    </xf>
    <xf numFmtId="44" fontId="5" fillId="8" borderId="46" xfId="7" applyNumberFormat="1" applyFont="1" applyFill="1" applyBorder="1" applyAlignment="1">
      <alignment horizontal="center" vertical="center"/>
    </xf>
    <xf numFmtId="0" fontId="4" fillId="0" borderId="10" xfId="7" applyFont="1" applyFill="1" applyBorder="1" applyAlignment="1" applyProtection="1">
      <alignment vertical="center" wrapText="1"/>
      <protection locked="0"/>
    </xf>
    <xf numFmtId="44" fontId="5" fillId="0" borderId="33" xfId="1" applyFont="1" applyFill="1" applyBorder="1" applyAlignment="1">
      <alignment horizontal="center" vertical="center" wrapText="1"/>
    </xf>
    <xf numFmtId="44" fontId="5" fillId="0" borderId="43" xfId="1" applyFont="1" applyFill="1" applyBorder="1" applyAlignment="1">
      <alignment horizontal="center" vertical="center" wrapText="1"/>
    </xf>
    <xf numFmtId="44" fontId="5" fillId="0" borderId="0" xfId="7" applyNumberFormat="1" applyFont="1"/>
    <xf numFmtId="43" fontId="5" fillId="0" borderId="0" xfId="8" applyFont="1"/>
    <xf numFmtId="0" fontId="5" fillId="0" borderId="0" xfId="7" applyFont="1" applyAlignment="1">
      <alignment horizontal="right"/>
    </xf>
    <xf numFmtId="43" fontId="16" fillId="0" borderId="0" xfId="8" applyFont="1"/>
    <xf numFmtId="0" fontId="5" fillId="0" borderId="1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7" applyFont="1" applyBorder="1" applyAlignment="1">
      <alignment horizontal="left" vertical="center" wrapText="1"/>
    </xf>
    <xf numFmtId="0" fontId="8" fillId="0" borderId="0" xfId="0" applyFont="1" applyAlignment="1">
      <alignment vertical="center"/>
    </xf>
    <xf numFmtId="0" fontId="8" fillId="0" borderId="0" xfId="0" applyFont="1" applyAlignment="1">
      <alignment vertical="top"/>
    </xf>
    <xf numFmtId="0" fontId="8" fillId="0" borderId="0" xfId="0" applyFont="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top" wrapText="1"/>
    </xf>
    <xf numFmtId="17" fontId="5" fillId="0" borderId="2" xfId="0" applyNumberFormat="1" applyFont="1" applyBorder="1" applyAlignment="1">
      <alignment horizontal="center" vertical="center" wrapText="1"/>
    </xf>
    <xf numFmtId="0" fontId="5" fillId="0" borderId="9" xfId="0" applyFont="1" applyBorder="1" applyAlignment="1">
      <alignment horizontal="left" vertical="center" wrapText="1"/>
    </xf>
    <xf numFmtId="17" fontId="5" fillId="0" borderId="10" xfId="0" applyNumberFormat="1" applyFont="1" applyBorder="1" applyAlignment="1">
      <alignment horizontal="center" vertical="center" wrapText="1"/>
    </xf>
    <xf numFmtId="0" fontId="5" fillId="0" borderId="0" xfId="0" applyFont="1" applyAlignment="1">
      <alignment vertical="center"/>
    </xf>
    <xf numFmtId="0" fontId="5" fillId="0" borderId="9" xfId="0" applyFont="1" applyBorder="1" applyAlignment="1">
      <alignment vertical="top" wrapText="1"/>
    </xf>
    <xf numFmtId="17" fontId="5" fillId="5" borderId="10" xfId="0"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0" borderId="14" xfId="0" applyFont="1" applyBorder="1" applyAlignment="1">
      <alignment vertical="top"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left" vertical="center" wrapText="1"/>
    </xf>
    <xf numFmtId="0" fontId="5" fillId="0" borderId="21" xfId="0" applyFont="1" applyBorder="1" applyAlignment="1">
      <alignment vertical="top" wrapText="1"/>
    </xf>
    <xf numFmtId="0" fontId="5" fillId="5" borderId="17" xfId="0" applyFont="1" applyFill="1" applyBorder="1" applyAlignment="1">
      <alignment horizontal="left" vertical="top" wrapText="1"/>
    </xf>
    <xf numFmtId="0" fontId="5" fillId="5" borderId="17" xfId="0" applyFont="1" applyFill="1" applyBorder="1" applyAlignment="1">
      <alignment horizontal="center" vertical="center" wrapText="1"/>
    </xf>
    <xf numFmtId="0" fontId="5" fillId="5" borderId="22" xfId="0" applyFont="1" applyFill="1" applyBorder="1" applyAlignment="1">
      <alignment horizontal="left" vertical="center" wrapText="1"/>
    </xf>
    <xf numFmtId="0" fontId="5" fillId="0" borderId="9" xfId="0" applyFont="1" applyFill="1" applyBorder="1" applyAlignment="1">
      <alignment horizontal="right" vertical="center" wrapText="1"/>
    </xf>
    <xf numFmtId="0" fontId="4" fillId="4" borderId="6" xfId="0" applyFont="1" applyFill="1" applyBorder="1" applyAlignment="1">
      <alignment horizontal="right" vertical="center" wrapText="1"/>
    </xf>
    <xf numFmtId="44" fontId="5" fillId="0" borderId="28" xfId="2" applyFont="1" applyFill="1" applyBorder="1" applyAlignment="1">
      <alignment horizontal="center" vertical="center" wrapText="1"/>
    </xf>
    <xf numFmtId="44" fontId="5" fillId="0" borderId="66" xfId="2" applyFont="1" applyFill="1" applyBorder="1" applyAlignment="1">
      <alignment horizontal="center" vertical="center" wrapText="1"/>
    </xf>
    <xf numFmtId="44" fontId="5" fillId="0" borderId="24" xfId="7" applyNumberFormat="1" applyFont="1" applyFill="1" applyBorder="1" applyAlignment="1">
      <alignment horizontal="center" vertical="center" wrapText="1"/>
    </xf>
    <xf numFmtId="44" fontId="5" fillId="0" borderId="24" xfId="7" applyNumberFormat="1" applyFont="1" applyFill="1" applyBorder="1" applyAlignment="1">
      <alignment vertical="center"/>
    </xf>
    <xf numFmtId="44" fontId="5" fillId="0" borderId="34" xfId="2"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xf>
    <xf numFmtId="0" fontId="8" fillId="0" borderId="25" xfId="0" applyFont="1" applyBorder="1" applyAlignment="1">
      <alignment horizontal="left" vertical="center"/>
    </xf>
    <xf numFmtId="0" fontId="8" fillId="0" borderId="1" xfId="0" applyFont="1" applyBorder="1" applyAlignment="1">
      <alignment vertical="center" wrapText="1"/>
    </xf>
    <xf numFmtId="0" fontId="8" fillId="0" borderId="25" xfId="0" applyFont="1" applyBorder="1" applyAlignment="1">
      <alignment vertical="center" wrapText="1"/>
    </xf>
    <xf numFmtId="0" fontId="4" fillId="0" borderId="0" xfId="0" applyFont="1" applyBorder="1" applyAlignment="1">
      <alignment horizontal="center"/>
    </xf>
    <xf numFmtId="0" fontId="4" fillId="0" borderId="1" xfId="0" applyFont="1" applyBorder="1" applyAlignment="1">
      <alignment vertical="center"/>
    </xf>
    <xf numFmtId="0" fontId="5" fillId="0" borderId="1" xfId="0" applyFont="1" applyBorder="1" applyAlignment="1">
      <alignmen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19" xfId="0" applyFont="1" applyBorder="1" applyAlignment="1">
      <alignment horizontal="left" vertical="center"/>
    </xf>
    <xf numFmtId="0" fontId="8" fillId="0" borderId="19" xfId="0" applyFont="1" applyBorder="1" applyAlignment="1">
      <alignment vertical="center"/>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9" xfId="0" applyFont="1" applyBorder="1" applyAlignment="1">
      <alignment horizontal="center" vertical="center" wrapText="1"/>
    </xf>
    <xf numFmtId="0" fontId="4" fillId="3" borderId="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32"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0" borderId="39" xfId="0"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9" borderId="7" xfId="0" applyFont="1" applyFill="1" applyBorder="1" applyAlignment="1">
      <alignment horizontal="left" vertical="center" wrapText="1"/>
    </xf>
    <xf numFmtId="0" fontId="4" fillId="9" borderId="8" xfId="0" applyFont="1" applyFill="1" applyBorder="1" applyAlignment="1">
      <alignment horizontal="left" vertical="center" wrapText="1"/>
    </xf>
    <xf numFmtId="0" fontId="5" fillId="0" borderId="18" xfId="0" applyFont="1" applyBorder="1" applyAlignment="1">
      <alignment horizontal="left" vertical="center" wrapText="1"/>
    </xf>
    <xf numFmtId="0" fontId="4" fillId="9" borderId="18" xfId="0" applyFont="1" applyFill="1" applyBorder="1" applyAlignment="1">
      <alignment horizontal="left"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0" xfId="0" applyFont="1" applyFill="1" applyBorder="1" applyAlignment="1">
      <alignment horizontal="center" vertical="center"/>
    </xf>
    <xf numFmtId="0" fontId="5" fillId="3" borderId="42" xfId="0" applyFont="1" applyFill="1" applyBorder="1" applyAlignment="1">
      <alignment horizontal="center" vertical="center"/>
    </xf>
    <xf numFmtId="0" fontId="4" fillId="0" borderId="33" xfId="0" applyFont="1" applyBorder="1" applyAlignment="1">
      <alignment vertical="center"/>
    </xf>
    <xf numFmtId="0" fontId="5" fillId="0" borderId="34" xfId="0" applyFont="1" applyBorder="1" applyAlignment="1">
      <alignment vertical="center"/>
    </xf>
    <xf numFmtId="0" fontId="5" fillId="0" borderId="43" xfId="0" applyFont="1" applyBorder="1" applyAlignment="1">
      <alignmen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3" borderId="47" xfId="0" applyFont="1" applyFill="1" applyBorder="1" applyAlignment="1">
      <alignment horizontal="center" vertical="center"/>
    </xf>
    <xf numFmtId="0" fontId="5" fillId="3" borderId="48" xfId="0" applyFont="1" applyFill="1" applyBorder="1" applyAlignment="1">
      <alignment horizontal="center" vertical="center"/>
    </xf>
    <xf numFmtId="0" fontId="4" fillId="9" borderId="49" xfId="0" applyFont="1" applyFill="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4" fillId="9" borderId="52" xfId="0" applyFont="1" applyFill="1" applyBorder="1" applyAlignment="1">
      <alignment horizontal="left" vertical="center" wrapText="1"/>
    </xf>
    <xf numFmtId="0" fontId="4" fillId="9" borderId="53" xfId="0" applyFont="1" applyFill="1" applyBorder="1" applyAlignment="1">
      <alignment horizontal="left" vertical="center" wrapText="1"/>
    </xf>
    <xf numFmtId="0" fontId="5" fillId="0" borderId="54" xfId="0" applyFont="1" applyBorder="1" applyAlignment="1">
      <alignment horizontal="left" vertical="center" wrapText="1"/>
    </xf>
    <xf numFmtId="0" fontId="5" fillId="2" borderId="52" xfId="0" applyFont="1" applyFill="1" applyBorder="1" applyAlignment="1">
      <alignment horizontal="right" vertical="center" wrapText="1"/>
    </xf>
    <xf numFmtId="0" fontId="5" fillId="2" borderId="53" xfId="0" applyFont="1" applyFill="1" applyBorder="1" applyAlignment="1">
      <alignment vertical="center" wrapText="1"/>
    </xf>
    <xf numFmtId="0" fontId="5" fillId="2" borderId="54" xfId="0" applyFont="1" applyFill="1" applyBorder="1" applyAlignment="1">
      <alignment vertical="center" wrapText="1"/>
    </xf>
    <xf numFmtId="0" fontId="5" fillId="2" borderId="12" xfId="0" applyFont="1" applyFill="1" applyBorder="1" applyAlignment="1">
      <alignment horizontal="right" vertical="center" wrapText="1"/>
    </xf>
    <xf numFmtId="0" fontId="5" fillId="2" borderId="19" xfId="0" applyFont="1" applyFill="1" applyBorder="1" applyAlignment="1">
      <alignment vertical="center" wrapText="1"/>
    </xf>
    <xf numFmtId="0" fontId="5" fillId="2" borderId="13" xfId="0" applyFont="1" applyFill="1" applyBorder="1" applyAlignment="1">
      <alignment vertical="center" wrapText="1"/>
    </xf>
    <xf numFmtId="0" fontId="5" fillId="2" borderId="38" xfId="0" applyFont="1" applyFill="1" applyBorder="1" applyAlignment="1">
      <alignment horizontal="right" vertical="center" wrapText="1"/>
    </xf>
    <xf numFmtId="0" fontId="5" fillId="2" borderId="41" xfId="0" applyFont="1" applyFill="1" applyBorder="1" applyAlignment="1">
      <alignment vertical="center" wrapText="1"/>
    </xf>
    <xf numFmtId="0" fontId="5" fillId="2" borderId="55" xfId="0" applyFont="1" applyFill="1" applyBorder="1" applyAlignment="1">
      <alignment vertical="center" wrapText="1"/>
    </xf>
    <xf numFmtId="0" fontId="5" fillId="0" borderId="40"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41" xfId="0" applyFont="1" applyFill="1" applyBorder="1" applyAlignment="1">
      <alignment horizontal="left" vertical="top"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0" xfId="0" applyFont="1" applyBorder="1" applyAlignment="1">
      <alignment horizontal="left" vertical="top" wrapText="1"/>
    </xf>
    <xf numFmtId="0" fontId="5" fillId="0" borderId="42" xfId="0" applyFont="1" applyBorder="1" applyAlignment="1">
      <alignment horizontal="left" vertical="top" wrapText="1"/>
    </xf>
    <xf numFmtId="0" fontId="5" fillId="0" borderId="41" xfId="0" applyFont="1" applyBorder="1" applyAlignment="1">
      <alignment horizontal="left" vertical="top" wrapText="1"/>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 xfId="0" applyFont="1" applyBorder="1" applyAlignment="1">
      <alignment horizontal="center" vertical="center" wrapText="1"/>
    </xf>
    <xf numFmtId="0" fontId="4" fillId="9" borderId="38"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4" fillId="9" borderId="55" xfId="0" applyFont="1" applyFill="1" applyBorder="1" applyAlignment="1">
      <alignment horizontal="left" vertical="center" wrapText="1"/>
    </xf>
    <xf numFmtId="0" fontId="4" fillId="9" borderId="6" xfId="0" applyFont="1" applyFill="1" applyBorder="1" applyAlignment="1">
      <alignment horizontal="left" vertical="center" wrapText="1"/>
    </xf>
    <xf numFmtId="0" fontId="4" fillId="9" borderId="1" xfId="0" applyFont="1" applyFill="1" applyBorder="1" applyAlignment="1">
      <alignment horizontal="left" vertical="center" wrapText="1"/>
    </xf>
    <xf numFmtId="0" fontId="4" fillId="9" borderId="25"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36" xfId="0" applyFont="1" applyBorder="1" applyAlignment="1">
      <alignment horizontal="center" vertical="top" wrapText="1"/>
    </xf>
    <xf numFmtId="0" fontId="5" fillId="0" borderId="9" xfId="0" applyFont="1" applyBorder="1" applyAlignment="1">
      <alignment horizontal="center" vertical="top"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4" xfId="0" applyFont="1" applyBorder="1" applyAlignment="1">
      <alignment horizontal="center" vertical="top" wrapText="1"/>
    </xf>
    <xf numFmtId="0" fontId="5" fillId="0" borderId="47"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0" xfId="7" applyFont="1" applyBorder="1" applyAlignment="1">
      <alignment horizontal="left" vertical="center" wrapText="1"/>
    </xf>
    <xf numFmtId="0" fontId="2" fillId="6" borderId="30" xfId="7" applyFont="1" applyFill="1" applyBorder="1" applyAlignment="1">
      <alignment horizontal="center" vertical="center"/>
    </xf>
    <xf numFmtId="0" fontId="9" fillId="6" borderId="59" xfId="7" applyFont="1" applyFill="1" applyBorder="1" applyAlignment="1">
      <alignment horizontal="center" vertical="center"/>
    </xf>
    <xf numFmtId="0" fontId="2" fillId="0" borderId="23" xfId="7" applyFont="1" applyBorder="1" applyAlignment="1">
      <alignment horizontal="right" vertical="center"/>
    </xf>
    <xf numFmtId="0" fontId="2" fillId="0" borderId="24" xfId="7" applyFont="1" applyBorder="1" applyAlignment="1">
      <alignment horizontal="right" vertical="center"/>
    </xf>
    <xf numFmtId="0" fontId="5" fillId="0" borderId="12" xfId="7" applyFont="1" applyBorder="1" applyAlignment="1">
      <alignment horizontal="center" vertical="center" wrapText="1"/>
    </xf>
    <xf numFmtId="0" fontId="5" fillId="0" borderId="37" xfId="7" applyFont="1" applyBorder="1" applyAlignment="1">
      <alignment horizontal="center" vertical="center" wrapText="1"/>
    </xf>
    <xf numFmtId="0" fontId="5" fillId="0" borderId="9" xfId="7" applyFont="1" applyBorder="1" applyAlignment="1">
      <alignment horizontal="center" vertical="center" wrapText="1"/>
    </xf>
    <xf numFmtId="0" fontId="5" fillId="0" borderId="36" xfId="7" applyFont="1" applyBorder="1" applyAlignment="1">
      <alignment horizontal="center" vertical="center" wrapText="1"/>
    </xf>
  </cellXfs>
  <cellStyles count="9">
    <cellStyle name="Comma" xfId="8" builtinId="3"/>
    <cellStyle name="Currency 2" xfId="1"/>
    <cellStyle name="Currency 2 2" xfId="2"/>
    <cellStyle name="Currency 3" xfId="3"/>
    <cellStyle name="Hyperlink 2" xfId="4"/>
    <cellStyle name="Normal" xfId="0" builtinId="0"/>
    <cellStyle name="Normal 2" xfId="5"/>
    <cellStyle name="Normal 2 2" xfId="6"/>
    <cellStyle name="Normal 3"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Drop" dropLines="57" dropStyle="combo" dx="16" fmlaRange="'[1]DATA Fields'!$A$1:$A$4" sel="0" val="0"/>
</file>

<file path=xl/ctrlProps/ctrlProp2.xml><?xml version="1.0" encoding="utf-8"?>
<formControlPr xmlns="http://schemas.microsoft.com/office/spreadsheetml/2009/9/main" objectType="Drop" dropLines="57" dropStyle="combo" dx="16" fmlaRange="'[1]DATA Fields'!$A$1:$A$4" sel="0" val="0"/>
</file>

<file path=xl/ctrlProps/ctrlProp3.xml><?xml version="1.0" encoding="utf-8"?>
<formControlPr xmlns="http://schemas.microsoft.com/office/spreadsheetml/2009/9/main" objectType="Drop" dropLines="57" dropStyle="combo" dx="16" fmlaRange="'[1]DATA Fields'!$A$1:$A$4" sel="0" val="0"/>
</file>

<file path=xl/ctrlProps/ctrlProp4.xml><?xml version="1.0" encoding="utf-8"?>
<formControlPr xmlns="http://schemas.microsoft.com/office/spreadsheetml/2009/9/main" objectType="Drop" dropLines="57" dropStyle="combo" dx="16" fmlaRange="'[1]DATA Fields'!$A$1:$A$4" sel="0" val="0"/>
</file>

<file path=xl/ctrlProps/ctrlProp5.xml><?xml version="1.0" encoding="utf-8"?>
<formControlPr xmlns="http://schemas.microsoft.com/office/spreadsheetml/2009/9/main" objectType="Drop" dropLines="57" dropStyle="combo" dx="16" fmlaRange="'[1]DATA Fields'!$A$1:$A$4"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0</xdr:colOff>
          <xdr:row>4</xdr:row>
          <xdr:rowOff>142875</xdr:rowOff>
        </xdr:from>
        <xdr:to>
          <xdr:col>17</xdr:col>
          <xdr:colOff>933450</xdr:colOff>
          <xdr:row>5</xdr:row>
          <xdr:rowOff>38100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xdr:row>
          <xdr:rowOff>142875</xdr:rowOff>
        </xdr:from>
        <xdr:to>
          <xdr:col>17</xdr:col>
          <xdr:colOff>981075</xdr:colOff>
          <xdr:row>5</xdr:row>
          <xdr:rowOff>28575</xdr:rowOff>
        </xdr:to>
        <xdr:sp macro="" textlink="">
          <xdr:nvSpPr>
            <xdr:cNvPr id="1030" name="Drop Down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twoCellAnchor editAs="oneCell">
    <xdr:from>
      <xdr:col>3</xdr:col>
      <xdr:colOff>171451</xdr:colOff>
      <xdr:row>4</xdr:row>
      <xdr:rowOff>85725</xdr:rowOff>
    </xdr:from>
    <xdr:to>
      <xdr:col>17</xdr:col>
      <xdr:colOff>992844</xdr:colOff>
      <xdr:row>4</xdr:row>
      <xdr:rowOff>486833</xdr:rowOff>
    </xdr:to>
    <xdr:sp macro="" textlink="">
      <xdr:nvSpPr>
        <xdr:cNvPr id="8" name="Drop Down 1">
          <a:extLst>
            <a:ext uri="{FF2B5EF4-FFF2-40B4-BE49-F238E27FC236}"/>
          </a:extLst>
        </xdr:cNvPr>
        <xdr:cNvSpPr/>
      </xdr:nvSpPr>
      <xdr:spPr bwMode="auto">
        <a:xfrm>
          <a:off x="5767918" y="1567392"/>
          <a:ext cx="1418166" cy="401108"/>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twoCellAnchor editAs="oneCell">
    <xdr:from>
      <xdr:col>4</xdr:col>
      <xdr:colOff>171450</xdr:colOff>
      <xdr:row>4</xdr:row>
      <xdr:rowOff>85725</xdr:rowOff>
    </xdr:from>
    <xdr:to>
      <xdr:col>17</xdr:col>
      <xdr:colOff>982390</xdr:colOff>
      <xdr:row>4</xdr:row>
      <xdr:rowOff>486833</xdr:rowOff>
    </xdr:to>
    <xdr:sp macro="" textlink="">
      <xdr:nvSpPr>
        <xdr:cNvPr id="9" name="Drop Down 1">
          <a:extLst>
            <a:ext uri="{FF2B5EF4-FFF2-40B4-BE49-F238E27FC236}"/>
          </a:extLst>
        </xdr:cNvPr>
        <xdr:cNvSpPr/>
      </xdr:nvSpPr>
      <xdr:spPr bwMode="auto">
        <a:xfrm>
          <a:off x="7418917" y="1567392"/>
          <a:ext cx="1407583" cy="401108"/>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twoCellAnchor>
  <xdr:twoCellAnchor editAs="oneCell">
    <xdr:from>
      <xdr:col>8</xdr:col>
      <xdr:colOff>56086</xdr:colOff>
      <xdr:row>4</xdr:row>
      <xdr:rowOff>52916</xdr:rowOff>
    </xdr:from>
    <xdr:to>
      <xdr:col>17</xdr:col>
      <xdr:colOff>1277414</xdr:colOff>
      <xdr:row>4</xdr:row>
      <xdr:rowOff>465667</xdr:rowOff>
    </xdr:to>
    <xdr:sp macro="" textlink="">
      <xdr:nvSpPr>
        <xdr:cNvPr id="13" name="Drop Down 2">
          <a:extLst>
            <a:ext uri="{FF2B5EF4-FFF2-40B4-BE49-F238E27FC236}"/>
          </a:extLst>
        </xdr:cNvPr>
        <xdr:cNvSpPr/>
      </xdr:nvSpPr>
      <xdr:spPr bwMode="auto">
        <a:xfrm>
          <a:off x="10173753" y="1534583"/>
          <a:ext cx="1531414" cy="412751"/>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16</xdr:col>
      <xdr:colOff>13753</xdr:colOff>
      <xdr:row>4</xdr:row>
      <xdr:rowOff>41274</xdr:rowOff>
    </xdr:from>
    <xdr:to>
      <xdr:col>17</xdr:col>
      <xdr:colOff>1489081</xdr:colOff>
      <xdr:row>4</xdr:row>
      <xdr:rowOff>455083</xdr:rowOff>
    </xdr:to>
    <xdr:sp macro="" textlink="">
      <xdr:nvSpPr>
        <xdr:cNvPr id="16" name="Drop Down 2">
          <a:extLst>
            <a:ext uri="{FF2B5EF4-FFF2-40B4-BE49-F238E27FC236}"/>
          </a:extLst>
        </xdr:cNvPr>
        <xdr:cNvSpPr/>
      </xdr:nvSpPr>
      <xdr:spPr bwMode="auto">
        <a:xfrm>
          <a:off x="13581586" y="1522941"/>
          <a:ext cx="1489081" cy="413809"/>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20</xdr:col>
      <xdr:colOff>66669</xdr:colOff>
      <xdr:row>4</xdr:row>
      <xdr:rowOff>41275</xdr:rowOff>
    </xdr:from>
    <xdr:to>
      <xdr:col>21</xdr:col>
      <xdr:colOff>1489081</xdr:colOff>
      <xdr:row>4</xdr:row>
      <xdr:rowOff>433917</xdr:rowOff>
    </xdr:to>
    <xdr:sp macro="" textlink="">
      <xdr:nvSpPr>
        <xdr:cNvPr id="17" name="Drop Down 2">
          <a:extLst>
            <a:ext uri="{FF2B5EF4-FFF2-40B4-BE49-F238E27FC236}"/>
          </a:extLst>
        </xdr:cNvPr>
        <xdr:cNvSpPr/>
      </xdr:nvSpPr>
      <xdr:spPr bwMode="auto">
        <a:xfrm>
          <a:off x="17021169" y="1522942"/>
          <a:ext cx="1489081" cy="392642"/>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xdr:twoCellAnchor editAs="oneCell">
    <xdr:from>
      <xdr:col>24</xdr:col>
      <xdr:colOff>66669</xdr:colOff>
      <xdr:row>4</xdr:row>
      <xdr:rowOff>31749</xdr:rowOff>
    </xdr:from>
    <xdr:to>
      <xdr:col>25</xdr:col>
      <xdr:colOff>1520831</xdr:colOff>
      <xdr:row>4</xdr:row>
      <xdr:rowOff>465667</xdr:rowOff>
    </xdr:to>
    <xdr:sp macro="" textlink="">
      <xdr:nvSpPr>
        <xdr:cNvPr id="18" name="Drop Down 2">
          <a:extLst>
            <a:ext uri="{FF2B5EF4-FFF2-40B4-BE49-F238E27FC236}"/>
          </a:extLst>
        </xdr:cNvPr>
        <xdr:cNvSpPr/>
      </xdr:nvSpPr>
      <xdr:spPr bwMode="auto">
        <a:xfrm>
          <a:off x="20524252" y="1513416"/>
          <a:ext cx="1520831" cy="433918"/>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twoCellAnchor>
  <mc:AlternateContent xmlns:mc="http://schemas.openxmlformats.org/markup-compatibility/2006">
    <mc:Choice xmlns:a14="http://schemas.microsoft.com/office/drawing/2010/main" Requires="a14">
      <xdr:twoCellAnchor editAs="oneCell">
        <xdr:from>
          <xdr:col>15</xdr:col>
          <xdr:colOff>0</xdr:colOff>
          <xdr:row>4</xdr:row>
          <xdr:rowOff>142875</xdr:rowOff>
        </xdr:from>
        <xdr:to>
          <xdr:col>17</xdr:col>
          <xdr:colOff>981075</xdr:colOff>
          <xdr:row>5</xdr:row>
          <xdr:rowOff>28575</xdr:rowOff>
        </xdr:to>
        <xdr:sp macro="" textlink="">
          <xdr:nvSpPr>
            <xdr:cNvPr id="1031" name="Drop Down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xdr:oneCellAnchor>
    <xdr:from>
      <xdr:col>5</xdr:col>
      <xdr:colOff>171450</xdr:colOff>
      <xdr:row>4</xdr:row>
      <xdr:rowOff>85725</xdr:rowOff>
    </xdr:from>
    <xdr:ext cx="1236390" cy="401108"/>
    <xdr:sp macro="" textlink="">
      <xdr:nvSpPr>
        <xdr:cNvPr id="11" name="Drop Down 1">
          <a:extLst>
            <a:ext uri="{FF2B5EF4-FFF2-40B4-BE49-F238E27FC236}"/>
          </a:extLst>
        </xdr:cNvPr>
        <xdr:cNvSpPr/>
      </xdr:nvSpPr>
      <xdr:spPr bwMode="auto">
        <a:xfrm>
          <a:off x="7399867" y="1567392"/>
          <a:ext cx="1236390" cy="401108"/>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9</xdr:col>
      <xdr:colOff>66669</xdr:colOff>
      <xdr:row>4</xdr:row>
      <xdr:rowOff>31749</xdr:rowOff>
    </xdr:from>
    <xdr:ext cx="1520831" cy="455084"/>
    <xdr:sp macro="" textlink="">
      <xdr:nvSpPr>
        <xdr:cNvPr id="12" name="Drop Down 2">
          <a:extLst>
            <a:ext uri="{FF2B5EF4-FFF2-40B4-BE49-F238E27FC236}"/>
          </a:extLst>
        </xdr:cNvPr>
        <xdr:cNvSpPr/>
      </xdr:nvSpPr>
      <xdr:spPr bwMode="auto">
        <a:xfrm>
          <a:off x="12174002"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17</xdr:col>
      <xdr:colOff>56086</xdr:colOff>
      <xdr:row>4</xdr:row>
      <xdr:rowOff>30690</xdr:rowOff>
    </xdr:from>
    <xdr:ext cx="1478497" cy="445559"/>
    <xdr:sp macro="" textlink="">
      <xdr:nvSpPr>
        <xdr:cNvPr id="14" name="Drop Down 2">
          <a:extLst>
            <a:ext uri="{FF2B5EF4-FFF2-40B4-BE49-F238E27FC236}"/>
          </a:extLst>
        </xdr:cNvPr>
        <xdr:cNvSpPr/>
      </xdr:nvSpPr>
      <xdr:spPr bwMode="auto">
        <a:xfrm>
          <a:off x="15571253" y="1512357"/>
          <a:ext cx="1478497" cy="445559"/>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21</xdr:col>
      <xdr:colOff>66669</xdr:colOff>
      <xdr:row>4</xdr:row>
      <xdr:rowOff>20107</xdr:rowOff>
    </xdr:from>
    <xdr:ext cx="1467914" cy="434976"/>
    <xdr:sp macro="" textlink="">
      <xdr:nvSpPr>
        <xdr:cNvPr id="15" name="Drop Down 2">
          <a:extLst>
            <a:ext uri="{FF2B5EF4-FFF2-40B4-BE49-F238E27FC236}"/>
          </a:extLst>
        </xdr:cNvPr>
        <xdr:cNvSpPr/>
      </xdr:nvSpPr>
      <xdr:spPr bwMode="auto">
        <a:xfrm>
          <a:off x="19010836" y="1501774"/>
          <a:ext cx="1467914" cy="43497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mc:AlternateContent xmlns:mc="http://schemas.openxmlformats.org/markup-compatibility/2006">
    <mc:Choice xmlns:a14="http://schemas.microsoft.com/office/drawing/2010/main" Requires="a14">
      <xdr:twoCellAnchor editAs="oneCell">
        <xdr:from>
          <xdr:col>15</xdr:col>
          <xdr:colOff>0</xdr:colOff>
          <xdr:row>4</xdr:row>
          <xdr:rowOff>142875</xdr:rowOff>
        </xdr:from>
        <xdr:to>
          <xdr:col>17</xdr:col>
          <xdr:colOff>981075</xdr:colOff>
          <xdr:row>5</xdr:row>
          <xdr:rowOff>28575</xdr:rowOff>
        </xdr:to>
        <xdr:sp macro="" textlink="">
          <xdr:nvSpPr>
            <xdr:cNvPr id="1036" name="Drop Down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oneCellAnchor>
    <xdr:from>
      <xdr:col>5</xdr:col>
      <xdr:colOff>171450</xdr:colOff>
      <xdr:row>4</xdr:row>
      <xdr:rowOff>85725</xdr:rowOff>
    </xdr:from>
    <xdr:ext cx="1236390" cy="401108"/>
    <xdr:sp macro="" textlink="">
      <xdr:nvSpPr>
        <xdr:cNvPr id="25" name="Drop Down 1">
          <a:extLst>
            <a:ext uri="{FF2B5EF4-FFF2-40B4-BE49-F238E27FC236}"/>
          </a:extLst>
        </xdr:cNvPr>
        <xdr:cNvSpPr/>
      </xdr:nvSpPr>
      <xdr:spPr bwMode="auto">
        <a:xfrm>
          <a:off x="7016750" y="1567392"/>
          <a:ext cx="1236390" cy="401108"/>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mc:AlternateContent xmlns:mc="http://schemas.openxmlformats.org/markup-compatibility/2006">
    <mc:Choice xmlns:a14="http://schemas.microsoft.com/office/drawing/2010/main" Requires="a14">
      <xdr:twoCellAnchor editAs="oneCell">
        <xdr:from>
          <xdr:col>15</xdr:col>
          <xdr:colOff>0</xdr:colOff>
          <xdr:row>4</xdr:row>
          <xdr:rowOff>142875</xdr:rowOff>
        </xdr:from>
        <xdr:to>
          <xdr:col>17</xdr:col>
          <xdr:colOff>981075</xdr:colOff>
          <xdr:row>5</xdr:row>
          <xdr:rowOff>28575</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oneCellAnchor>
    <xdr:from>
      <xdr:col>6</xdr:col>
      <xdr:colOff>171450</xdr:colOff>
      <xdr:row>4</xdr:row>
      <xdr:rowOff>85725</xdr:rowOff>
    </xdr:from>
    <xdr:ext cx="1236390" cy="401108"/>
    <xdr:sp macro="" textlink="">
      <xdr:nvSpPr>
        <xdr:cNvPr id="27" name="Drop Down 1">
          <a:extLst>
            <a:ext uri="{FF2B5EF4-FFF2-40B4-BE49-F238E27FC236}"/>
          </a:extLst>
        </xdr:cNvPr>
        <xdr:cNvSpPr/>
      </xdr:nvSpPr>
      <xdr:spPr bwMode="auto">
        <a:xfrm>
          <a:off x="7188200" y="1567392"/>
          <a:ext cx="1236390" cy="401108"/>
        </a:xfrm>
        <a:prstGeom prst="rect">
          <a:avLst/>
        </a:prstGeom>
        <a:blipFill>
          <a:blip xmlns:r="http://schemas.openxmlformats.org/officeDocument/2006/relationships" r:embed="rId1"/>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Planning Year</a:t>
          </a:r>
        </a:p>
      </xdr:txBody>
    </xdr:sp>
    <xdr:clientData/>
  </xdr:oneCellAnchor>
  <xdr:oneCellAnchor>
    <xdr:from>
      <xdr:col>10</xdr:col>
      <xdr:colOff>66669</xdr:colOff>
      <xdr:row>4</xdr:row>
      <xdr:rowOff>31749</xdr:rowOff>
    </xdr:from>
    <xdr:ext cx="1520831" cy="455084"/>
    <xdr:sp macro="" textlink="">
      <xdr:nvSpPr>
        <xdr:cNvPr id="28" name="Drop Down 2">
          <a:extLst>
            <a:ext uri="{FF2B5EF4-FFF2-40B4-BE49-F238E27FC236}"/>
          </a:extLst>
        </xdr:cNvPr>
        <xdr:cNvSpPr/>
      </xdr:nvSpPr>
      <xdr:spPr bwMode="auto">
        <a:xfrm>
          <a:off x="118035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23</xdr:col>
      <xdr:colOff>0</xdr:colOff>
      <xdr:row>4</xdr:row>
      <xdr:rowOff>20107</xdr:rowOff>
    </xdr:from>
    <xdr:ext cx="1467914" cy="434976"/>
    <xdr:sp macro="" textlink="">
      <xdr:nvSpPr>
        <xdr:cNvPr id="29" name="Drop Down 2">
          <a:extLst>
            <a:ext uri="{FF2B5EF4-FFF2-40B4-BE49-F238E27FC236}"/>
          </a:extLst>
        </xdr:cNvPr>
        <xdr:cNvSpPr/>
      </xdr:nvSpPr>
      <xdr:spPr bwMode="auto">
        <a:xfrm>
          <a:off x="20227919" y="1501774"/>
          <a:ext cx="1467914" cy="43497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11</xdr:col>
      <xdr:colOff>66669</xdr:colOff>
      <xdr:row>4</xdr:row>
      <xdr:rowOff>31749</xdr:rowOff>
    </xdr:from>
    <xdr:ext cx="1520831" cy="455084"/>
    <xdr:sp macro="" textlink="">
      <xdr:nvSpPr>
        <xdr:cNvPr id="22" name="Drop Down 2">
          <a:extLst>
            <a:ext uri="{FF2B5EF4-FFF2-40B4-BE49-F238E27FC236}"/>
          </a:extLst>
        </xdr:cNvPr>
        <xdr:cNvSpPr/>
      </xdr:nvSpPr>
      <xdr:spPr bwMode="auto">
        <a:xfrm>
          <a:off x="103430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19</xdr:col>
      <xdr:colOff>0</xdr:colOff>
      <xdr:row>4</xdr:row>
      <xdr:rowOff>30690</xdr:rowOff>
    </xdr:from>
    <xdr:ext cx="1478497" cy="445559"/>
    <xdr:sp macro="" textlink="">
      <xdr:nvSpPr>
        <xdr:cNvPr id="23" name="Drop Down 2">
          <a:extLst>
            <a:ext uri="{FF2B5EF4-FFF2-40B4-BE49-F238E27FC236}"/>
          </a:extLst>
        </xdr:cNvPr>
        <xdr:cNvSpPr/>
      </xdr:nvSpPr>
      <xdr:spPr bwMode="auto">
        <a:xfrm>
          <a:off x="15306669" y="1512357"/>
          <a:ext cx="1478497" cy="445559"/>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23</xdr:col>
      <xdr:colOff>0</xdr:colOff>
      <xdr:row>4</xdr:row>
      <xdr:rowOff>20107</xdr:rowOff>
    </xdr:from>
    <xdr:ext cx="1467914" cy="434976"/>
    <xdr:sp macro="" textlink="">
      <xdr:nvSpPr>
        <xdr:cNvPr id="24" name="Drop Down 2">
          <a:extLst>
            <a:ext uri="{FF2B5EF4-FFF2-40B4-BE49-F238E27FC236}"/>
          </a:extLst>
        </xdr:cNvPr>
        <xdr:cNvSpPr/>
      </xdr:nvSpPr>
      <xdr:spPr bwMode="auto">
        <a:xfrm>
          <a:off x="20354919" y="1501774"/>
          <a:ext cx="1467914" cy="43497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25</xdr:col>
      <xdr:colOff>34920</xdr:colOff>
      <xdr:row>3</xdr:row>
      <xdr:rowOff>317499</xdr:rowOff>
    </xdr:from>
    <xdr:ext cx="1467914" cy="423334"/>
    <xdr:sp macro="" textlink="">
      <xdr:nvSpPr>
        <xdr:cNvPr id="26" name="Drop Down 2">
          <a:extLst>
            <a:ext uri="{FF2B5EF4-FFF2-40B4-BE49-F238E27FC236}"/>
          </a:extLst>
        </xdr:cNvPr>
        <xdr:cNvSpPr/>
      </xdr:nvSpPr>
      <xdr:spPr bwMode="auto">
        <a:xfrm>
          <a:off x="27117670" y="1481666"/>
          <a:ext cx="1467914" cy="42333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11</xdr:col>
      <xdr:colOff>66669</xdr:colOff>
      <xdr:row>4</xdr:row>
      <xdr:rowOff>31749</xdr:rowOff>
    </xdr:from>
    <xdr:ext cx="1520831" cy="455084"/>
    <xdr:sp macro="" textlink="">
      <xdr:nvSpPr>
        <xdr:cNvPr id="30" name="Drop Down 2">
          <a:extLst>
            <a:ext uri="{FF2B5EF4-FFF2-40B4-BE49-F238E27FC236}"/>
          </a:extLst>
        </xdr:cNvPr>
        <xdr:cNvSpPr/>
      </xdr:nvSpPr>
      <xdr:spPr bwMode="auto">
        <a:xfrm>
          <a:off x="10276417"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12</xdr:col>
      <xdr:colOff>66669</xdr:colOff>
      <xdr:row>4</xdr:row>
      <xdr:rowOff>31749</xdr:rowOff>
    </xdr:from>
    <xdr:ext cx="1520831" cy="455084"/>
    <xdr:sp macro="" textlink="">
      <xdr:nvSpPr>
        <xdr:cNvPr id="31" name="Drop Down 2">
          <a:extLst>
            <a:ext uri="{FF2B5EF4-FFF2-40B4-BE49-F238E27FC236}"/>
          </a:extLst>
        </xdr:cNvPr>
        <xdr:cNvSpPr/>
      </xdr:nvSpPr>
      <xdr:spPr bwMode="auto">
        <a:xfrm>
          <a:off x="103430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13</xdr:col>
      <xdr:colOff>66669</xdr:colOff>
      <xdr:row>4</xdr:row>
      <xdr:rowOff>31749</xdr:rowOff>
    </xdr:from>
    <xdr:ext cx="1520831" cy="455084"/>
    <xdr:sp macro="" textlink="">
      <xdr:nvSpPr>
        <xdr:cNvPr id="32" name="Drop Down 2">
          <a:extLst>
            <a:ext uri="{FF2B5EF4-FFF2-40B4-BE49-F238E27FC236}"/>
          </a:extLst>
        </xdr:cNvPr>
        <xdr:cNvSpPr/>
      </xdr:nvSpPr>
      <xdr:spPr bwMode="auto">
        <a:xfrm>
          <a:off x="119305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14</xdr:col>
      <xdr:colOff>66669</xdr:colOff>
      <xdr:row>4</xdr:row>
      <xdr:rowOff>31749</xdr:rowOff>
    </xdr:from>
    <xdr:ext cx="1520831" cy="455084"/>
    <xdr:sp macro="" textlink="">
      <xdr:nvSpPr>
        <xdr:cNvPr id="33" name="Drop Down 2">
          <a:extLst>
            <a:ext uri="{FF2B5EF4-FFF2-40B4-BE49-F238E27FC236}"/>
          </a:extLst>
        </xdr:cNvPr>
        <xdr:cNvSpPr/>
      </xdr:nvSpPr>
      <xdr:spPr bwMode="auto">
        <a:xfrm>
          <a:off x="103430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15</xdr:col>
      <xdr:colOff>0</xdr:colOff>
      <xdr:row>4</xdr:row>
      <xdr:rowOff>31749</xdr:rowOff>
    </xdr:from>
    <xdr:ext cx="1520831" cy="455084"/>
    <xdr:sp macro="" textlink="">
      <xdr:nvSpPr>
        <xdr:cNvPr id="34" name="Drop Down 2">
          <a:extLst>
            <a:ext uri="{FF2B5EF4-FFF2-40B4-BE49-F238E27FC236}"/>
          </a:extLst>
        </xdr:cNvPr>
        <xdr:cNvSpPr/>
      </xdr:nvSpPr>
      <xdr:spPr bwMode="auto">
        <a:xfrm>
          <a:off x="10343086" y="1513416"/>
          <a:ext cx="1520831" cy="45508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18</xdr:col>
      <xdr:colOff>56086</xdr:colOff>
      <xdr:row>4</xdr:row>
      <xdr:rowOff>30690</xdr:rowOff>
    </xdr:from>
    <xdr:ext cx="1478497" cy="445559"/>
    <xdr:sp macro="" textlink="">
      <xdr:nvSpPr>
        <xdr:cNvPr id="35" name="Drop Down 2">
          <a:extLst>
            <a:ext uri="{FF2B5EF4-FFF2-40B4-BE49-F238E27FC236}"/>
          </a:extLst>
        </xdr:cNvPr>
        <xdr:cNvSpPr/>
      </xdr:nvSpPr>
      <xdr:spPr bwMode="auto">
        <a:xfrm>
          <a:off x="13719169" y="1512357"/>
          <a:ext cx="1478497" cy="445559"/>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22</xdr:col>
      <xdr:colOff>66669</xdr:colOff>
      <xdr:row>4</xdr:row>
      <xdr:rowOff>20107</xdr:rowOff>
    </xdr:from>
    <xdr:ext cx="1467914" cy="434976"/>
    <xdr:sp macro="" textlink="">
      <xdr:nvSpPr>
        <xdr:cNvPr id="37" name="Drop Down 2">
          <a:extLst>
            <a:ext uri="{FF2B5EF4-FFF2-40B4-BE49-F238E27FC236}"/>
          </a:extLst>
        </xdr:cNvPr>
        <xdr:cNvSpPr/>
      </xdr:nvSpPr>
      <xdr:spPr bwMode="auto">
        <a:xfrm>
          <a:off x="15751169" y="1501774"/>
          <a:ext cx="1467914" cy="434976"/>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oneCellAnchor>
    <xdr:from>
      <xdr:col>26</xdr:col>
      <xdr:colOff>34920</xdr:colOff>
      <xdr:row>3</xdr:row>
      <xdr:rowOff>317499</xdr:rowOff>
    </xdr:from>
    <xdr:ext cx="1467914" cy="423334"/>
    <xdr:sp macro="" textlink="">
      <xdr:nvSpPr>
        <xdr:cNvPr id="40" name="Drop Down 2">
          <a:extLst>
            <a:ext uri="{FF2B5EF4-FFF2-40B4-BE49-F238E27FC236}"/>
          </a:extLst>
        </xdr:cNvPr>
        <xdr:cNvSpPr/>
      </xdr:nvSpPr>
      <xdr:spPr bwMode="auto">
        <a:xfrm>
          <a:off x="19275420" y="1481666"/>
          <a:ext cx="1467914" cy="423334"/>
        </a:xfrm>
        <a:prstGeom prst="rect">
          <a:avLst/>
        </a:prstGeom>
        <a:blipFill>
          <a:blip xmlns:r="http://schemas.openxmlformats.org/officeDocument/2006/relationships" r:embed="rId2"/>
          <a:stretch>
            <a:fillRect/>
          </a:stretch>
        </a:blipFill>
        <a:ln>
          <a:noFill/>
        </a:ln>
        <a:extLst>
          <a:ext uri="{91240B29-F687-4F45-9708-019B960494DF}">
            <a14:hiddenLine xmlns:a14="http://schemas.microsoft.com/office/drawing/2010/main" w="9525">
              <a:noFill/>
              <a:miter lim="800000"/>
              <a:headEnd/>
              <a:tailEnd/>
            </a14:hiddenLine>
          </a:ext>
        </a:extLst>
      </xdr:spPr>
      <xdr:txBody>
        <a:bodyPr/>
        <a:lstStyle/>
        <a:p>
          <a:r>
            <a:rPr lang="en-US"/>
            <a:t>Full</a:t>
          </a:r>
          <a:r>
            <a:rPr lang="en-US" baseline="0"/>
            <a:t> Implementation</a:t>
          </a:r>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SD_~1/AppData/Local/Temp/washington%20prep%20sh.sig4form3_FINAL-Revised%2011.1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shington Prep SH"/>
      <sheetName val="DATA Field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5"/>
  <sheetViews>
    <sheetView zoomScaleNormal="100" zoomScaleSheetLayoutView="100" workbookViewId="0">
      <selection activeCell="C9" sqref="C9:F9"/>
    </sheetView>
  </sheetViews>
  <sheetFormatPr defaultColWidth="8.7109375" defaultRowHeight="12.75" x14ac:dyDescent="0.2"/>
  <cols>
    <col min="1" max="1" width="32.85546875" style="121" bestFit="1" customWidth="1"/>
    <col min="2" max="2" width="23.42578125" style="122" customWidth="1"/>
    <col min="3" max="3" width="19" style="123" customWidth="1"/>
    <col min="4" max="4" width="26.42578125" style="123" customWidth="1"/>
    <col min="5" max="5" width="8.7109375" style="123"/>
    <col min="6" max="6" width="41.140625" style="123" customWidth="1"/>
    <col min="7" max="16384" width="8.7109375" style="123"/>
  </cols>
  <sheetData>
    <row r="1" spans="1:6" ht="11.25" customHeight="1" x14ac:dyDescent="0.2"/>
    <row r="2" spans="1:6" ht="15.75" x14ac:dyDescent="0.25">
      <c r="A2" s="231" t="s">
        <v>149</v>
      </c>
      <c r="B2" s="231"/>
      <c r="C2" s="231"/>
      <c r="D2" s="231"/>
      <c r="E2" s="231"/>
      <c r="F2" s="231"/>
    </row>
    <row r="3" spans="1:6" ht="27" customHeight="1" x14ac:dyDescent="0.2">
      <c r="A3" s="234" t="s">
        <v>0</v>
      </c>
      <c r="B3" s="235"/>
      <c r="C3" s="235"/>
      <c r="D3" s="236"/>
      <c r="E3" s="232" t="s">
        <v>134</v>
      </c>
      <c r="F3" s="233"/>
    </row>
    <row r="4" spans="1:6" ht="27" customHeight="1" thickBot="1" x14ac:dyDescent="0.25">
      <c r="A4" s="237" t="s">
        <v>1</v>
      </c>
      <c r="B4" s="238"/>
      <c r="C4" s="238"/>
      <c r="D4" s="238"/>
      <c r="E4" s="238"/>
      <c r="F4" s="238"/>
    </row>
    <row r="5" spans="1:6" ht="60" customHeight="1" thickBot="1" x14ac:dyDescent="0.25">
      <c r="A5" s="124" t="s">
        <v>2</v>
      </c>
      <c r="B5" s="125" t="s">
        <v>3</v>
      </c>
      <c r="C5" s="242" t="s">
        <v>4</v>
      </c>
      <c r="D5" s="242"/>
      <c r="E5" s="242"/>
      <c r="F5" s="243"/>
    </row>
    <row r="6" spans="1:6" ht="84.75" customHeight="1" x14ac:dyDescent="0.2">
      <c r="A6" s="239" t="s">
        <v>5</v>
      </c>
      <c r="B6" s="126" t="s">
        <v>38</v>
      </c>
      <c r="C6" s="244" t="s">
        <v>150</v>
      </c>
      <c r="D6" s="244"/>
      <c r="E6" s="244"/>
      <c r="F6" s="245"/>
    </row>
    <row r="7" spans="1:6" ht="121.5" customHeight="1" x14ac:dyDescent="0.2">
      <c r="A7" s="240"/>
      <c r="B7" s="127" t="s">
        <v>33</v>
      </c>
      <c r="C7" s="225" t="s">
        <v>151</v>
      </c>
      <c r="D7" s="225"/>
      <c r="E7" s="225"/>
      <c r="F7" s="226"/>
    </row>
    <row r="8" spans="1:6" ht="93" customHeight="1" x14ac:dyDescent="0.2">
      <c r="A8" s="240"/>
      <c r="B8" s="127" t="s">
        <v>34</v>
      </c>
      <c r="C8" s="229" t="s">
        <v>152</v>
      </c>
      <c r="D8" s="229"/>
      <c r="E8" s="229"/>
      <c r="F8" s="230"/>
    </row>
    <row r="9" spans="1:6" ht="69.75" customHeight="1" x14ac:dyDescent="0.2">
      <c r="A9" s="240"/>
      <c r="B9" s="127" t="s">
        <v>35</v>
      </c>
      <c r="C9" s="225" t="s">
        <v>153</v>
      </c>
      <c r="D9" s="225"/>
      <c r="E9" s="225"/>
      <c r="F9" s="226"/>
    </row>
    <row r="10" spans="1:6" ht="68.25" customHeight="1" x14ac:dyDescent="0.2">
      <c r="A10" s="241"/>
      <c r="B10" s="127" t="s">
        <v>35</v>
      </c>
      <c r="C10" s="225" t="s">
        <v>154</v>
      </c>
      <c r="D10" s="225"/>
      <c r="E10" s="225"/>
      <c r="F10" s="226"/>
    </row>
    <row r="11" spans="1:6" ht="177" customHeight="1" x14ac:dyDescent="0.2">
      <c r="A11" s="128" t="s">
        <v>72</v>
      </c>
      <c r="B11" s="127" t="s">
        <v>135</v>
      </c>
      <c r="C11" s="225" t="s">
        <v>155</v>
      </c>
      <c r="D11" s="227"/>
      <c r="E11" s="227"/>
      <c r="F11" s="228"/>
    </row>
    <row r="12" spans="1:6" ht="81.75" customHeight="1" x14ac:dyDescent="0.2">
      <c r="A12" s="223" t="s">
        <v>6</v>
      </c>
      <c r="B12" s="127" t="s">
        <v>36</v>
      </c>
      <c r="C12" s="225" t="s">
        <v>156</v>
      </c>
      <c r="D12" s="225"/>
      <c r="E12" s="225"/>
      <c r="F12" s="226"/>
    </row>
    <row r="13" spans="1:6" ht="83.25" customHeight="1" x14ac:dyDescent="0.2">
      <c r="A13" s="224"/>
      <c r="B13" s="127" t="s">
        <v>35</v>
      </c>
      <c r="C13" s="225" t="s">
        <v>157</v>
      </c>
      <c r="D13" s="225"/>
      <c r="E13" s="225"/>
      <c r="F13" s="226"/>
    </row>
    <row r="14" spans="1:6" ht="66.75" customHeight="1" x14ac:dyDescent="0.2">
      <c r="A14" s="129" t="s">
        <v>7</v>
      </c>
      <c r="B14" s="127" t="s">
        <v>35</v>
      </c>
      <c r="C14" s="225" t="s">
        <v>158</v>
      </c>
      <c r="D14" s="225"/>
      <c r="E14" s="225"/>
      <c r="F14" s="226"/>
    </row>
    <row r="15" spans="1:6" ht="59.25" customHeight="1" x14ac:dyDescent="0.2">
      <c r="A15" s="130"/>
      <c r="B15" s="131" t="s">
        <v>38</v>
      </c>
      <c r="C15" s="225" t="s">
        <v>159</v>
      </c>
      <c r="D15" s="225"/>
      <c r="E15" s="225"/>
      <c r="F15" s="226"/>
    </row>
    <row r="16" spans="1:6" ht="146.25" customHeight="1" x14ac:dyDescent="0.2">
      <c r="A16" s="223" t="s">
        <v>8</v>
      </c>
      <c r="B16" s="127" t="s">
        <v>35</v>
      </c>
      <c r="C16" s="225" t="s">
        <v>160</v>
      </c>
      <c r="D16" s="225"/>
      <c r="E16" s="225"/>
      <c r="F16" s="226"/>
    </row>
    <row r="17" spans="1:6" ht="82.5" customHeight="1" x14ac:dyDescent="0.2">
      <c r="A17" s="246"/>
      <c r="B17" s="127" t="s">
        <v>37</v>
      </c>
      <c r="C17" s="225" t="s">
        <v>161</v>
      </c>
      <c r="D17" s="225"/>
      <c r="E17" s="225"/>
      <c r="F17" s="226"/>
    </row>
    <row r="18" spans="1:6" ht="81.75" customHeight="1" x14ac:dyDescent="0.2">
      <c r="A18" s="246"/>
      <c r="B18" s="132" t="s">
        <v>68</v>
      </c>
      <c r="C18" s="225" t="s">
        <v>162</v>
      </c>
      <c r="D18" s="225"/>
      <c r="E18" s="225"/>
      <c r="F18" s="226"/>
    </row>
    <row r="19" spans="1:6" ht="83.25" customHeight="1" thickBot="1" x14ac:dyDescent="0.25">
      <c r="A19" s="247"/>
      <c r="B19" s="133" t="s">
        <v>35</v>
      </c>
      <c r="C19" s="248" t="s">
        <v>163</v>
      </c>
      <c r="D19" s="248"/>
      <c r="E19" s="248"/>
      <c r="F19" s="249"/>
    </row>
    <row r="20" spans="1:6" x14ac:dyDescent="0.2">
      <c r="D20" s="134"/>
    </row>
    <row r="21" spans="1:6" x14ac:dyDescent="0.2">
      <c r="D21" s="134"/>
    </row>
    <row r="22" spans="1:6" x14ac:dyDescent="0.2">
      <c r="D22" s="134"/>
    </row>
    <row r="23" spans="1:6" x14ac:dyDescent="0.2">
      <c r="D23" s="134"/>
    </row>
    <row r="24" spans="1:6" x14ac:dyDescent="0.2">
      <c r="D24" s="134"/>
    </row>
    <row r="25" spans="1:6" x14ac:dyDescent="0.2">
      <c r="D25" s="134"/>
    </row>
    <row r="26" spans="1:6" x14ac:dyDescent="0.2">
      <c r="D26" s="134"/>
    </row>
    <row r="27" spans="1:6" x14ac:dyDescent="0.2">
      <c r="D27" s="134"/>
    </row>
    <row r="28" spans="1:6" x14ac:dyDescent="0.2">
      <c r="D28" s="134"/>
    </row>
    <row r="29" spans="1:6" x14ac:dyDescent="0.2">
      <c r="D29" s="134"/>
    </row>
    <row r="30" spans="1:6" x14ac:dyDescent="0.2">
      <c r="D30" s="134"/>
    </row>
    <row r="31" spans="1:6" x14ac:dyDescent="0.2">
      <c r="D31" s="134"/>
    </row>
    <row r="32" spans="1:6" x14ac:dyDescent="0.2">
      <c r="D32" s="134"/>
    </row>
    <row r="33" spans="4:4" x14ac:dyDescent="0.2">
      <c r="D33" s="134"/>
    </row>
    <row r="34" spans="4:4" x14ac:dyDescent="0.2">
      <c r="D34" s="134"/>
    </row>
    <row r="35" spans="4:4" x14ac:dyDescent="0.2">
      <c r="D35" s="134"/>
    </row>
    <row r="36" spans="4:4" x14ac:dyDescent="0.2">
      <c r="D36" s="134"/>
    </row>
    <row r="37" spans="4:4" x14ac:dyDescent="0.2">
      <c r="D37" s="134"/>
    </row>
    <row r="38" spans="4:4" x14ac:dyDescent="0.2">
      <c r="D38" s="134"/>
    </row>
    <row r="39" spans="4:4" x14ac:dyDescent="0.2">
      <c r="D39" s="134"/>
    </row>
    <row r="40" spans="4:4" x14ac:dyDescent="0.2">
      <c r="D40" s="134"/>
    </row>
    <row r="41" spans="4:4" x14ac:dyDescent="0.2">
      <c r="D41" s="134"/>
    </row>
    <row r="42" spans="4:4" x14ac:dyDescent="0.2">
      <c r="D42" s="134"/>
    </row>
    <row r="43" spans="4:4" x14ac:dyDescent="0.2">
      <c r="D43" s="134"/>
    </row>
    <row r="44" spans="4:4" x14ac:dyDescent="0.2">
      <c r="D44" s="134"/>
    </row>
    <row r="45" spans="4:4" x14ac:dyDescent="0.2">
      <c r="D45" s="134"/>
    </row>
    <row r="46" spans="4:4" x14ac:dyDescent="0.2">
      <c r="D46" s="134"/>
    </row>
    <row r="47" spans="4:4" x14ac:dyDescent="0.2">
      <c r="D47" s="134"/>
    </row>
    <row r="48" spans="4:4" x14ac:dyDescent="0.2">
      <c r="D48" s="134"/>
    </row>
    <row r="49" spans="4:4" x14ac:dyDescent="0.2">
      <c r="D49" s="134"/>
    </row>
    <row r="50" spans="4:4" x14ac:dyDescent="0.2">
      <c r="D50" s="134"/>
    </row>
    <row r="51" spans="4:4" x14ac:dyDescent="0.2">
      <c r="D51" s="134"/>
    </row>
    <row r="52" spans="4:4" x14ac:dyDescent="0.2">
      <c r="D52" s="134"/>
    </row>
    <row r="53" spans="4:4" x14ac:dyDescent="0.2">
      <c r="D53" s="134"/>
    </row>
    <row r="54" spans="4:4" x14ac:dyDescent="0.2">
      <c r="D54" s="134"/>
    </row>
    <row r="55" spans="4:4" x14ac:dyDescent="0.2">
      <c r="D55" s="134"/>
    </row>
    <row r="56" spans="4:4" x14ac:dyDescent="0.2">
      <c r="D56" s="134"/>
    </row>
    <row r="57" spans="4:4" x14ac:dyDescent="0.2">
      <c r="D57" s="134"/>
    </row>
    <row r="58" spans="4:4" x14ac:dyDescent="0.2">
      <c r="D58" s="134"/>
    </row>
    <row r="59" spans="4:4" x14ac:dyDescent="0.2">
      <c r="D59" s="134"/>
    </row>
    <row r="60" spans="4:4" x14ac:dyDescent="0.2">
      <c r="D60" s="134"/>
    </row>
    <row r="61" spans="4:4" x14ac:dyDescent="0.2">
      <c r="D61" s="134"/>
    </row>
    <row r="62" spans="4:4" x14ac:dyDescent="0.2">
      <c r="D62" s="134"/>
    </row>
    <row r="63" spans="4:4" x14ac:dyDescent="0.2">
      <c r="D63" s="134"/>
    </row>
    <row r="64" spans="4:4" x14ac:dyDescent="0.2">
      <c r="D64" s="134"/>
    </row>
    <row r="65" spans="4:4" x14ac:dyDescent="0.2">
      <c r="D65" s="134"/>
    </row>
    <row r="66" spans="4:4" x14ac:dyDescent="0.2">
      <c r="D66" s="134"/>
    </row>
    <row r="67" spans="4:4" x14ac:dyDescent="0.2">
      <c r="D67" s="134"/>
    </row>
    <row r="68" spans="4:4" x14ac:dyDescent="0.2">
      <c r="D68" s="134"/>
    </row>
    <row r="69" spans="4:4" x14ac:dyDescent="0.2">
      <c r="D69" s="134"/>
    </row>
    <row r="70" spans="4:4" x14ac:dyDescent="0.2">
      <c r="D70" s="134"/>
    </row>
    <row r="71" spans="4:4" x14ac:dyDescent="0.2">
      <c r="D71" s="134"/>
    </row>
    <row r="72" spans="4:4" x14ac:dyDescent="0.2">
      <c r="D72" s="134"/>
    </row>
    <row r="73" spans="4:4" x14ac:dyDescent="0.2">
      <c r="D73" s="134"/>
    </row>
    <row r="74" spans="4:4" x14ac:dyDescent="0.2">
      <c r="D74" s="134"/>
    </row>
    <row r="75" spans="4:4" x14ac:dyDescent="0.2">
      <c r="D75" s="134"/>
    </row>
    <row r="76" spans="4:4" x14ac:dyDescent="0.2">
      <c r="D76" s="134"/>
    </row>
    <row r="77" spans="4:4" x14ac:dyDescent="0.2">
      <c r="D77" s="134"/>
    </row>
    <row r="78" spans="4:4" x14ac:dyDescent="0.2">
      <c r="D78" s="134"/>
    </row>
    <row r="79" spans="4:4" x14ac:dyDescent="0.2">
      <c r="D79" s="134"/>
    </row>
    <row r="80" spans="4:4" x14ac:dyDescent="0.2">
      <c r="D80" s="134"/>
    </row>
    <row r="81" spans="4:4" x14ac:dyDescent="0.2">
      <c r="D81" s="134"/>
    </row>
    <row r="82" spans="4:4" x14ac:dyDescent="0.2">
      <c r="D82" s="134"/>
    </row>
    <row r="83" spans="4:4" x14ac:dyDescent="0.2">
      <c r="D83" s="134"/>
    </row>
    <row r="84" spans="4:4" x14ac:dyDescent="0.2">
      <c r="D84" s="134"/>
    </row>
    <row r="85" spans="4:4" x14ac:dyDescent="0.2">
      <c r="D85" s="134"/>
    </row>
    <row r="86" spans="4:4" x14ac:dyDescent="0.2">
      <c r="D86" s="134"/>
    </row>
    <row r="87" spans="4:4" x14ac:dyDescent="0.2">
      <c r="D87" s="134"/>
    </row>
    <row r="88" spans="4:4" x14ac:dyDescent="0.2">
      <c r="D88" s="134"/>
    </row>
    <row r="89" spans="4:4" x14ac:dyDescent="0.2">
      <c r="D89" s="134"/>
    </row>
    <row r="90" spans="4:4" x14ac:dyDescent="0.2">
      <c r="D90" s="134"/>
    </row>
    <row r="91" spans="4:4" x14ac:dyDescent="0.2">
      <c r="D91" s="134"/>
    </row>
    <row r="92" spans="4:4" x14ac:dyDescent="0.2">
      <c r="D92" s="134"/>
    </row>
    <row r="93" spans="4:4" x14ac:dyDescent="0.2">
      <c r="D93" s="134"/>
    </row>
    <row r="94" spans="4:4" x14ac:dyDescent="0.2">
      <c r="D94" s="134"/>
    </row>
    <row r="95" spans="4:4" x14ac:dyDescent="0.2">
      <c r="D95" s="134"/>
    </row>
    <row r="96" spans="4:4" x14ac:dyDescent="0.2">
      <c r="D96" s="134"/>
    </row>
    <row r="97" spans="4:4" x14ac:dyDescent="0.2">
      <c r="D97" s="134"/>
    </row>
    <row r="98" spans="4:4" x14ac:dyDescent="0.2">
      <c r="D98" s="134"/>
    </row>
    <row r="99" spans="4:4" x14ac:dyDescent="0.2">
      <c r="D99" s="134"/>
    </row>
    <row r="100" spans="4:4" x14ac:dyDescent="0.2">
      <c r="D100" s="134"/>
    </row>
    <row r="101" spans="4:4" x14ac:dyDescent="0.2">
      <c r="D101" s="134"/>
    </row>
    <row r="102" spans="4:4" x14ac:dyDescent="0.2">
      <c r="D102" s="134"/>
    </row>
    <row r="103" spans="4:4" x14ac:dyDescent="0.2">
      <c r="D103" s="134"/>
    </row>
    <row r="104" spans="4:4" x14ac:dyDescent="0.2">
      <c r="D104" s="134"/>
    </row>
    <row r="105" spans="4:4" x14ac:dyDescent="0.2">
      <c r="D105" s="134"/>
    </row>
    <row r="106" spans="4:4" x14ac:dyDescent="0.2">
      <c r="D106" s="134"/>
    </row>
    <row r="107" spans="4:4" x14ac:dyDescent="0.2">
      <c r="D107" s="134"/>
    </row>
    <row r="108" spans="4:4" x14ac:dyDescent="0.2">
      <c r="D108" s="134"/>
    </row>
    <row r="109" spans="4:4" x14ac:dyDescent="0.2">
      <c r="D109" s="134"/>
    </row>
    <row r="110" spans="4:4" x14ac:dyDescent="0.2">
      <c r="D110" s="134"/>
    </row>
    <row r="111" spans="4:4" x14ac:dyDescent="0.2">
      <c r="D111" s="134"/>
    </row>
    <row r="112" spans="4:4" x14ac:dyDescent="0.2">
      <c r="D112" s="134"/>
    </row>
    <row r="113" spans="4:4" x14ac:dyDescent="0.2">
      <c r="D113" s="134"/>
    </row>
    <row r="114" spans="4:4" x14ac:dyDescent="0.2">
      <c r="D114" s="134"/>
    </row>
    <row r="115" spans="4:4" x14ac:dyDescent="0.2">
      <c r="D115" s="134"/>
    </row>
    <row r="116" spans="4:4" x14ac:dyDescent="0.2">
      <c r="D116" s="134"/>
    </row>
    <row r="117" spans="4:4" x14ac:dyDescent="0.2">
      <c r="D117" s="134"/>
    </row>
    <row r="118" spans="4:4" x14ac:dyDescent="0.2">
      <c r="D118" s="134"/>
    </row>
    <row r="119" spans="4:4" x14ac:dyDescent="0.2">
      <c r="D119" s="134"/>
    </row>
    <row r="120" spans="4:4" x14ac:dyDescent="0.2">
      <c r="D120" s="134"/>
    </row>
    <row r="121" spans="4:4" x14ac:dyDescent="0.2">
      <c r="D121" s="134"/>
    </row>
    <row r="122" spans="4:4" x14ac:dyDescent="0.2">
      <c r="D122" s="134"/>
    </row>
    <row r="123" spans="4:4" x14ac:dyDescent="0.2">
      <c r="D123" s="134"/>
    </row>
    <row r="124" spans="4:4" x14ac:dyDescent="0.2">
      <c r="D124" s="134"/>
    </row>
    <row r="125" spans="4:4" x14ac:dyDescent="0.2">
      <c r="D125" s="134"/>
    </row>
    <row r="126" spans="4:4" x14ac:dyDescent="0.2">
      <c r="D126" s="134"/>
    </row>
    <row r="127" spans="4:4" x14ac:dyDescent="0.2">
      <c r="D127" s="134"/>
    </row>
    <row r="128" spans="4:4" x14ac:dyDescent="0.2">
      <c r="D128" s="134"/>
    </row>
    <row r="129" spans="4:4" x14ac:dyDescent="0.2">
      <c r="D129" s="134"/>
    </row>
    <row r="130" spans="4:4" x14ac:dyDescent="0.2">
      <c r="D130" s="134"/>
    </row>
    <row r="131" spans="4:4" x14ac:dyDescent="0.2">
      <c r="D131" s="134"/>
    </row>
    <row r="132" spans="4:4" x14ac:dyDescent="0.2">
      <c r="D132" s="134"/>
    </row>
    <row r="133" spans="4:4" x14ac:dyDescent="0.2">
      <c r="D133" s="134"/>
    </row>
    <row r="134" spans="4:4" x14ac:dyDescent="0.2">
      <c r="D134" s="134"/>
    </row>
    <row r="135" spans="4:4" x14ac:dyDescent="0.2">
      <c r="D135" s="134"/>
    </row>
    <row r="136" spans="4:4" x14ac:dyDescent="0.2">
      <c r="D136" s="134"/>
    </row>
    <row r="137" spans="4:4" x14ac:dyDescent="0.2">
      <c r="D137" s="134"/>
    </row>
    <row r="138" spans="4:4" x14ac:dyDescent="0.2">
      <c r="D138" s="134"/>
    </row>
    <row r="139" spans="4:4" x14ac:dyDescent="0.2">
      <c r="D139" s="134"/>
    </row>
    <row r="140" spans="4:4" x14ac:dyDescent="0.2">
      <c r="D140" s="134"/>
    </row>
    <row r="141" spans="4:4" x14ac:dyDescent="0.2">
      <c r="D141" s="134"/>
    </row>
    <row r="142" spans="4:4" x14ac:dyDescent="0.2">
      <c r="D142" s="134"/>
    </row>
    <row r="143" spans="4:4" x14ac:dyDescent="0.2">
      <c r="D143" s="134"/>
    </row>
    <row r="144" spans="4:4" x14ac:dyDescent="0.2">
      <c r="D144" s="134"/>
    </row>
    <row r="145" spans="4:4" x14ac:dyDescent="0.2">
      <c r="D145" s="134"/>
    </row>
    <row r="146" spans="4:4" x14ac:dyDescent="0.2">
      <c r="D146" s="134"/>
    </row>
    <row r="147" spans="4:4" x14ac:dyDescent="0.2">
      <c r="D147" s="134"/>
    </row>
    <row r="148" spans="4:4" x14ac:dyDescent="0.2">
      <c r="D148" s="134"/>
    </row>
    <row r="149" spans="4:4" x14ac:dyDescent="0.2">
      <c r="D149" s="134"/>
    </row>
    <row r="150" spans="4:4" x14ac:dyDescent="0.2">
      <c r="D150" s="134"/>
    </row>
    <row r="151" spans="4:4" x14ac:dyDescent="0.2">
      <c r="D151" s="134"/>
    </row>
    <row r="152" spans="4:4" x14ac:dyDescent="0.2">
      <c r="D152" s="134"/>
    </row>
    <row r="153" spans="4:4" x14ac:dyDescent="0.2">
      <c r="D153" s="134"/>
    </row>
    <row r="154" spans="4:4" x14ac:dyDescent="0.2">
      <c r="D154" s="134"/>
    </row>
    <row r="155" spans="4:4" x14ac:dyDescent="0.2">
      <c r="D155" s="134"/>
    </row>
    <row r="156" spans="4:4" x14ac:dyDescent="0.2">
      <c r="D156" s="134"/>
    </row>
    <row r="157" spans="4:4" x14ac:dyDescent="0.2">
      <c r="D157" s="134"/>
    </row>
    <row r="158" spans="4:4" x14ac:dyDescent="0.2">
      <c r="D158" s="134"/>
    </row>
    <row r="159" spans="4:4" x14ac:dyDescent="0.2">
      <c r="D159" s="134"/>
    </row>
    <row r="160" spans="4:4" x14ac:dyDescent="0.2">
      <c r="D160" s="134"/>
    </row>
    <row r="161" spans="4:4" x14ac:dyDescent="0.2">
      <c r="D161" s="134"/>
    </row>
    <row r="162" spans="4:4" x14ac:dyDescent="0.2">
      <c r="D162" s="134"/>
    </row>
    <row r="163" spans="4:4" x14ac:dyDescent="0.2">
      <c r="D163" s="134"/>
    </row>
    <row r="164" spans="4:4" x14ac:dyDescent="0.2">
      <c r="D164" s="134"/>
    </row>
    <row r="165" spans="4:4" x14ac:dyDescent="0.2">
      <c r="D165" s="134"/>
    </row>
    <row r="166" spans="4:4" x14ac:dyDescent="0.2">
      <c r="D166" s="134"/>
    </row>
    <row r="167" spans="4:4" x14ac:dyDescent="0.2">
      <c r="D167" s="134"/>
    </row>
    <row r="168" spans="4:4" x14ac:dyDescent="0.2">
      <c r="D168" s="134"/>
    </row>
    <row r="169" spans="4:4" x14ac:dyDescent="0.2">
      <c r="D169" s="134"/>
    </row>
    <row r="170" spans="4:4" x14ac:dyDescent="0.2">
      <c r="D170" s="134"/>
    </row>
    <row r="171" spans="4:4" x14ac:dyDescent="0.2">
      <c r="D171" s="134"/>
    </row>
    <row r="172" spans="4:4" x14ac:dyDescent="0.2">
      <c r="D172" s="134"/>
    </row>
    <row r="173" spans="4:4" x14ac:dyDescent="0.2">
      <c r="D173" s="134"/>
    </row>
    <row r="174" spans="4:4" x14ac:dyDescent="0.2">
      <c r="D174" s="134"/>
    </row>
    <row r="175" spans="4:4" x14ac:dyDescent="0.2">
      <c r="D175" s="134"/>
    </row>
    <row r="176" spans="4:4" x14ac:dyDescent="0.2">
      <c r="D176" s="134"/>
    </row>
    <row r="177" spans="4:4" x14ac:dyDescent="0.2">
      <c r="D177" s="134"/>
    </row>
    <row r="178" spans="4:4" x14ac:dyDescent="0.2">
      <c r="D178" s="134"/>
    </row>
    <row r="179" spans="4:4" x14ac:dyDescent="0.2">
      <c r="D179" s="134"/>
    </row>
    <row r="180" spans="4:4" x14ac:dyDescent="0.2">
      <c r="D180" s="134"/>
    </row>
    <row r="181" spans="4:4" x14ac:dyDescent="0.2">
      <c r="D181" s="134"/>
    </row>
    <row r="182" spans="4:4" x14ac:dyDescent="0.2">
      <c r="D182" s="134"/>
    </row>
    <row r="183" spans="4:4" x14ac:dyDescent="0.2">
      <c r="D183" s="134"/>
    </row>
    <row r="184" spans="4:4" x14ac:dyDescent="0.2">
      <c r="D184" s="134"/>
    </row>
    <row r="185" spans="4:4" x14ac:dyDescent="0.2">
      <c r="D185" s="134"/>
    </row>
    <row r="186" spans="4:4" x14ac:dyDescent="0.2">
      <c r="D186" s="134"/>
    </row>
    <row r="187" spans="4:4" x14ac:dyDescent="0.2">
      <c r="D187" s="134"/>
    </row>
    <row r="188" spans="4:4" x14ac:dyDescent="0.2">
      <c r="D188" s="134"/>
    </row>
    <row r="189" spans="4:4" x14ac:dyDescent="0.2">
      <c r="D189" s="134"/>
    </row>
    <row r="190" spans="4:4" x14ac:dyDescent="0.2">
      <c r="D190" s="134"/>
    </row>
    <row r="191" spans="4:4" x14ac:dyDescent="0.2">
      <c r="D191" s="134"/>
    </row>
    <row r="192" spans="4:4" x14ac:dyDescent="0.2">
      <c r="D192" s="134"/>
    </row>
    <row r="193" spans="4:4" x14ac:dyDescent="0.2">
      <c r="D193" s="134"/>
    </row>
    <row r="194" spans="4:4" x14ac:dyDescent="0.2">
      <c r="D194" s="134"/>
    </row>
    <row r="195" spans="4:4" x14ac:dyDescent="0.2">
      <c r="D195" s="134"/>
    </row>
    <row r="196" spans="4:4" x14ac:dyDescent="0.2">
      <c r="D196" s="134"/>
    </row>
    <row r="197" spans="4:4" x14ac:dyDescent="0.2">
      <c r="D197" s="134"/>
    </row>
    <row r="198" spans="4:4" x14ac:dyDescent="0.2">
      <c r="D198" s="134"/>
    </row>
    <row r="199" spans="4:4" x14ac:dyDescent="0.2">
      <c r="D199" s="134"/>
    </row>
    <row r="200" spans="4:4" x14ac:dyDescent="0.2">
      <c r="D200" s="134"/>
    </row>
    <row r="201" spans="4:4" x14ac:dyDescent="0.2">
      <c r="D201" s="134"/>
    </row>
    <row r="202" spans="4:4" x14ac:dyDescent="0.2">
      <c r="D202" s="134"/>
    </row>
    <row r="203" spans="4:4" x14ac:dyDescent="0.2">
      <c r="D203" s="134"/>
    </row>
    <row r="204" spans="4:4" x14ac:dyDescent="0.2">
      <c r="D204" s="134"/>
    </row>
    <row r="205" spans="4:4" x14ac:dyDescent="0.2">
      <c r="D205" s="134"/>
    </row>
    <row r="206" spans="4:4" x14ac:dyDescent="0.2">
      <c r="D206" s="134"/>
    </row>
    <row r="207" spans="4:4" x14ac:dyDescent="0.2">
      <c r="D207" s="134"/>
    </row>
    <row r="208" spans="4:4" x14ac:dyDescent="0.2">
      <c r="D208" s="134"/>
    </row>
    <row r="209" spans="4:4" x14ac:dyDescent="0.2">
      <c r="D209" s="134"/>
    </row>
    <row r="210" spans="4:4" x14ac:dyDescent="0.2">
      <c r="D210" s="134"/>
    </row>
    <row r="211" spans="4:4" x14ac:dyDescent="0.2">
      <c r="D211" s="134"/>
    </row>
    <row r="212" spans="4:4" x14ac:dyDescent="0.2">
      <c r="D212" s="134"/>
    </row>
    <row r="213" spans="4:4" x14ac:dyDescent="0.2">
      <c r="D213" s="134"/>
    </row>
    <row r="214" spans="4:4" x14ac:dyDescent="0.2">
      <c r="D214" s="134"/>
    </row>
    <row r="215" spans="4:4" x14ac:dyDescent="0.2">
      <c r="D215" s="134"/>
    </row>
    <row r="216" spans="4:4" x14ac:dyDescent="0.2">
      <c r="D216" s="134"/>
    </row>
    <row r="217" spans="4:4" x14ac:dyDescent="0.2">
      <c r="D217" s="134"/>
    </row>
    <row r="218" spans="4:4" x14ac:dyDescent="0.2">
      <c r="D218" s="134"/>
    </row>
    <row r="219" spans="4:4" x14ac:dyDescent="0.2">
      <c r="D219" s="134"/>
    </row>
    <row r="220" spans="4:4" x14ac:dyDescent="0.2">
      <c r="D220" s="134"/>
    </row>
    <row r="221" spans="4:4" x14ac:dyDescent="0.2">
      <c r="D221" s="134"/>
    </row>
    <row r="222" spans="4:4" x14ac:dyDescent="0.2">
      <c r="D222" s="134"/>
    </row>
    <row r="223" spans="4:4" x14ac:dyDescent="0.2">
      <c r="D223" s="134"/>
    </row>
    <row r="224" spans="4:4" x14ac:dyDescent="0.2">
      <c r="D224" s="134"/>
    </row>
    <row r="225" spans="4:4" x14ac:dyDescent="0.2">
      <c r="D225" s="134"/>
    </row>
    <row r="226" spans="4:4" x14ac:dyDescent="0.2">
      <c r="D226" s="134"/>
    </row>
    <row r="227" spans="4:4" x14ac:dyDescent="0.2">
      <c r="D227" s="134"/>
    </row>
    <row r="228" spans="4:4" x14ac:dyDescent="0.2">
      <c r="D228" s="134"/>
    </row>
    <row r="229" spans="4:4" x14ac:dyDescent="0.2">
      <c r="D229" s="134"/>
    </row>
    <row r="230" spans="4:4" x14ac:dyDescent="0.2">
      <c r="D230" s="134"/>
    </row>
    <row r="231" spans="4:4" x14ac:dyDescent="0.2">
      <c r="D231" s="134"/>
    </row>
    <row r="232" spans="4:4" x14ac:dyDescent="0.2">
      <c r="D232" s="134"/>
    </row>
    <row r="233" spans="4:4" x14ac:dyDescent="0.2">
      <c r="D233" s="134"/>
    </row>
    <row r="234" spans="4:4" x14ac:dyDescent="0.2">
      <c r="D234" s="134"/>
    </row>
    <row r="235" spans="4:4" x14ac:dyDescent="0.2">
      <c r="D235" s="134"/>
    </row>
    <row r="236" spans="4:4" x14ac:dyDescent="0.2">
      <c r="D236" s="134"/>
    </row>
    <row r="237" spans="4:4" x14ac:dyDescent="0.2">
      <c r="D237" s="134"/>
    </row>
    <row r="238" spans="4:4" x14ac:dyDescent="0.2">
      <c r="D238" s="134"/>
    </row>
    <row r="239" spans="4:4" x14ac:dyDescent="0.2">
      <c r="D239" s="134"/>
    </row>
    <row r="240" spans="4:4" x14ac:dyDescent="0.2">
      <c r="D240" s="134"/>
    </row>
    <row r="241" spans="4:4" x14ac:dyDescent="0.2">
      <c r="D241" s="134"/>
    </row>
    <row r="242" spans="4:4" x14ac:dyDescent="0.2">
      <c r="D242" s="134"/>
    </row>
    <row r="243" spans="4:4" x14ac:dyDescent="0.2">
      <c r="D243" s="134"/>
    </row>
    <row r="244" spans="4:4" x14ac:dyDescent="0.2">
      <c r="D244" s="134"/>
    </row>
    <row r="245" spans="4:4" x14ac:dyDescent="0.2">
      <c r="D245" s="134"/>
    </row>
    <row r="246" spans="4:4" x14ac:dyDescent="0.2">
      <c r="D246" s="134"/>
    </row>
    <row r="247" spans="4:4" x14ac:dyDescent="0.2">
      <c r="D247" s="134"/>
    </row>
    <row r="248" spans="4:4" x14ac:dyDescent="0.2">
      <c r="D248" s="134"/>
    </row>
    <row r="249" spans="4:4" x14ac:dyDescent="0.2">
      <c r="D249" s="134"/>
    </row>
    <row r="250" spans="4:4" x14ac:dyDescent="0.2">
      <c r="D250" s="134"/>
    </row>
    <row r="251" spans="4:4" x14ac:dyDescent="0.2">
      <c r="D251" s="134"/>
    </row>
    <row r="252" spans="4:4" x14ac:dyDescent="0.2">
      <c r="D252" s="134"/>
    </row>
    <row r="253" spans="4:4" x14ac:dyDescent="0.2">
      <c r="D253" s="134"/>
    </row>
    <row r="254" spans="4:4" x14ac:dyDescent="0.2">
      <c r="D254" s="134"/>
    </row>
    <row r="255" spans="4:4" x14ac:dyDescent="0.2">
      <c r="D255" s="134"/>
    </row>
    <row r="256" spans="4:4" x14ac:dyDescent="0.2">
      <c r="D256" s="134"/>
    </row>
    <row r="257" spans="4:4" x14ac:dyDescent="0.2">
      <c r="D257" s="134"/>
    </row>
    <row r="258" spans="4:4" x14ac:dyDescent="0.2">
      <c r="D258" s="134"/>
    </row>
    <row r="259" spans="4:4" x14ac:dyDescent="0.2">
      <c r="D259" s="134"/>
    </row>
    <row r="260" spans="4:4" x14ac:dyDescent="0.2">
      <c r="D260" s="134"/>
    </row>
    <row r="261" spans="4:4" x14ac:dyDescent="0.2">
      <c r="D261" s="134"/>
    </row>
    <row r="262" spans="4:4" x14ac:dyDescent="0.2">
      <c r="D262" s="134"/>
    </row>
    <row r="263" spans="4:4" x14ac:dyDescent="0.2">
      <c r="D263" s="134"/>
    </row>
    <row r="264" spans="4:4" x14ac:dyDescent="0.2">
      <c r="D264" s="134"/>
    </row>
    <row r="265" spans="4:4" x14ac:dyDescent="0.2">
      <c r="D265" s="134"/>
    </row>
  </sheetData>
  <sheetProtection password="CEB5" sheet="1" objects="1" scenarios="1" formatCells="0" formatColumns="0" formatRows="0" insertColumns="0" insertRows="0" insertHyperlinks="0" deleteColumns="0" deleteRows="0"/>
  <mergeCells count="22">
    <mergeCell ref="C14:F14"/>
    <mergeCell ref="C15:F15"/>
    <mergeCell ref="A16:A19"/>
    <mergeCell ref="C18:F18"/>
    <mergeCell ref="C19:F19"/>
    <mergeCell ref="C16:F16"/>
    <mergeCell ref="C17:F17"/>
    <mergeCell ref="A2:F2"/>
    <mergeCell ref="E3:F3"/>
    <mergeCell ref="A3:D3"/>
    <mergeCell ref="A4:F4"/>
    <mergeCell ref="C7:F7"/>
    <mergeCell ref="A6:A10"/>
    <mergeCell ref="C5:F5"/>
    <mergeCell ref="C6:F6"/>
    <mergeCell ref="A12:A13"/>
    <mergeCell ref="C13:F13"/>
    <mergeCell ref="C11:F11"/>
    <mergeCell ref="C12:F12"/>
    <mergeCell ref="C8:F8"/>
    <mergeCell ref="C10:F10"/>
    <mergeCell ref="C9:F9"/>
  </mergeCells>
  <printOptions horizontalCentered="1"/>
  <pageMargins left="0.75" right="0.75" top="1" bottom="1" header="0.3" footer="0.3"/>
  <pageSetup scale="81" fitToHeight="0" orientation="landscape" r:id="rId1"/>
  <headerFooter alignWithMargins="0">
    <oddFooter>&amp;LLos Angeles Unified School District
George Washington Preparatory High School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zoomScale="75" zoomScaleNormal="75" zoomScaleSheetLayoutView="50" workbookViewId="0">
      <selection activeCell="B48" sqref="B48:B49"/>
    </sheetView>
  </sheetViews>
  <sheetFormatPr defaultColWidth="8.85546875" defaultRowHeight="12.75" x14ac:dyDescent="0.2"/>
  <cols>
    <col min="1" max="1" width="28.42578125" style="196" customWidth="1"/>
    <col min="2" max="2" width="91.85546875" style="197" customWidth="1"/>
    <col min="3" max="3" width="17.42578125" style="122" customWidth="1"/>
    <col min="4" max="4" width="20.7109375" style="198" customWidth="1"/>
    <col min="5" max="5" width="32" style="196" customWidth="1"/>
    <col min="6" max="16384" width="8.85546875" style="196"/>
  </cols>
  <sheetData>
    <row r="1" spans="1:5" ht="13.5" thickBot="1" x14ac:dyDescent="0.25"/>
    <row r="2" spans="1:5" ht="15.75" x14ac:dyDescent="0.2">
      <c r="A2" s="251" t="s">
        <v>9</v>
      </c>
      <c r="B2" s="252"/>
      <c r="C2" s="252"/>
      <c r="D2" s="252"/>
      <c r="E2" s="253"/>
    </row>
    <row r="3" spans="1:5" s="123" customFormat="1" ht="24.75" customHeight="1" x14ac:dyDescent="0.2">
      <c r="A3" s="250" t="s">
        <v>10</v>
      </c>
      <c r="B3" s="235"/>
      <c r="C3" s="265" t="s">
        <v>134</v>
      </c>
      <c r="D3" s="266"/>
      <c r="E3" s="267"/>
    </row>
    <row r="4" spans="1:5" ht="24.75" customHeight="1" thickBot="1" x14ac:dyDescent="0.25">
      <c r="A4" s="268" t="s">
        <v>11</v>
      </c>
      <c r="B4" s="269"/>
      <c r="C4" s="269"/>
      <c r="D4" s="269"/>
      <c r="E4" s="270"/>
    </row>
    <row r="5" spans="1:5" s="198" customFormat="1" ht="13.35" customHeight="1" x14ac:dyDescent="0.2">
      <c r="A5" s="258" t="s">
        <v>12</v>
      </c>
      <c r="B5" s="260" t="s">
        <v>13</v>
      </c>
      <c r="C5" s="260" t="s">
        <v>14</v>
      </c>
      <c r="D5" s="263" t="s">
        <v>15</v>
      </c>
      <c r="E5" s="271" t="s">
        <v>16</v>
      </c>
    </row>
    <row r="6" spans="1:5" ht="35.25" customHeight="1" thickBot="1" x14ac:dyDescent="0.25">
      <c r="A6" s="259"/>
      <c r="B6" s="261"/>
      <c r="C6" s="262"/>
      <c r="D6" s="264"/>
      <c r="E6" s="272"/>
    </row>
    <row r="7" spans="1:5" ht="20.25" customHeight="1" x14ac:dyDescent="0.2">
      <c r="A7" s="273" t="s">
        <v>17</v>
      </c>
      <c r="B7" s="274"/>
      <c r="C7" s="274"/>
      <c r="D7" s="274"/>
      <c r="E7" s="275"/>
    </row>
    <row r="8" spans="1:5" s="198" customFormat="1" ht="24" customHeight="1" thickBot="1" x14ac:dyDescent="0.25">
      <c r="A8" s="199" t="s">
        <v>71</v>
      </c>
      <c r="B8" s="200" t="s">
        <v>71</v>
      </c>
      <c r="C8" s="201" t="s">
        <v>71</v>
      </c>
      <c r="D8" s="193" t="s">
        <v>71</v>
      </c>
      <c r="E8" s="194" t="s">
        <v>71</v>
      </c>
    </row>
    <row r="9" spans="1:5" ht="6.75" customHeight="1" thickBot="1" x14ac:dyDescent="0.25">
      <c r="A9" s="279"/>
      <c r="B9" s="280"/>
      <c r="C9" s="280"/>
      <c r="D9" s="280"/>
      <c r="E9" s="281"/>
    </row>
    <row r="10" spans="1:5" ht="36" customHeight="1" thickBot="1" x14ac:dyDescent="0.25">
      <c r="A10" s="276" t="s">
        <v>18</v>
      </c>
      <c r="B10" s="277"/>
      <c r="C10" s="277"/>
      <c r="D10" s="277"/>
      <c r="E10" s="278"/>
    </row>
    <row r="11" spans="1:5" s="204" customFormat="1" ht="234.75" customHeight="1" x14ac:dyDescent="0.2">
      <c r="A11" s="202"/>
      <c r="B11" s="135" t="s">
        <v>164</v>
      </c>
      <c r="C11" s="203" t="s">
        <v>48</v>
      </c>
      <c r="D11" s="190" t="s">
        <v>19</v>
      </c>
      <c r="E11" s="192" t="s">
        <v>32</v>
      </c>
    </row>
    <row r="12" spans="1:5" ht="6.75" customHeight="1" thickBot="1" x14ac:dyDescent="0.25">
      <c r="A12" s="282"/>
      <c r="B12" s="283"/>
      <c r="C12" s="283"/>
      <c r="D12" s="283"/>
      <c r="E12" s="284"/>
    </row>
    <row r="13" spans="1:5" ht="39" customHeight="1" thickBot="1" x14ac:dyDescent="0.25">
      <c r="A13" s="254" t="s">
        <v>20</v>
      </c>
      <c r="B13" s="255"/>
      <c r="C13" s="255"/>
      <c r="D13" s="255"/>
      <c r="E13" s="256"/>
    </row>
    <row r="14" spans="1:5" s="204" customFormat="1" ht="230.25" customHeight="1" x14ac:dyDescent="0.2">
      <c r="A14" s="205"/>
      <c r="B14" s="136" t="s">
        <v>165</v>
      </c>
      <c r="C14" s="206" t="s">
        <v>41</v>
      </c>
      <c r="D14" s="207" t="s">
        <v>21</v>
      </c>
      <c r="E14" s="208" t="s">
        <v>65</v>
      </c>
    </row>
    <row r="15" spans="1:5" ht="6.75" customHeight="1" thickBot="1" x14ac:dyDescent="0.25">
      <c r="A15" s="282"/>
      <c r="B15" s="283"/>
      <c r="C15" s="283"/>
      <c r="D15" s="283"/>
      <c r="E15" s="284"/>
    </row>
    <row r="16" spans="1:5" ht="30" customHeight="1" thickBot="1" x14ac:dyDescent="0.25">
      <c r="A16" s="254" t="s">
        <v>22</v>
      </c>
      <c r="B16" s="255"/>
      <c r="C16" s="255"/>
      <c r="D16" s="255"/>
      <c r="E16" s="257"/>
    </row>
    <row r="17" spans="1:5" s="204" customFormat="1" ht="156.75" customHeight="1" thickBot="1" x14ac:dyDescent="0.25">
      <c r="A17" s="209"/>
      <c r="B17" s="137" t="s">
        <v>166</v>
      </c>
      <c r="C17" s="210" t="s">
        <v>41</v>
      </c>
      <c r="D17" s="210" t="s">
        <v>23</v>
      </c>
      <c r="E17" s="211" t="s">
        <v>24</v>
      </c>
    </row>
    <row r="18" spans="1:5" s="204" customFormat="1" ht="5.0999999999999996" customHeight="1" thickTop="1" x14ac:dyDescent="0.2">
      <c r="A18" s="212"/>
      <c r="B18" s="213"/>
      <c r="C18" s="214"/>
      <c r="D18" s="214"/>
      <c r="E18" s="215"/>
    </row>
    <row r="19" spans="1:5" ht="8.25" customHeight="1" thickBot="1" x14ac:dyDescent="0.25">
      <c r="A19" s="285"/>
      <c r="B19" s="286"/>
      <c r="C19" s="286"/>
      <c r="D19" s="286"/>
      <c r="E19" s="287"/>
    </row>
    <row r="20" spans="1:5" ht="21" customHeight="1" thickBot="1" x14ac:dyDescent="0.25">
      <c r="A20" s="254" t="s">
        <v>25</v>
      </c>
      <c r="B20" s="255"/>
      <c r="C20" s="255"/>
      <c r="D20" s="255"/>
      <c r="E20" s="257"/>
    </row>
    <row r="21" spans="1:5" ht="47.25" customHeight="1" thickBot="1" x14ac:dyDescent="0.25">
      <c r="A21" s="254" t="s">
        <v>42</v>
      </c>
      <c r="B21" s="255"/>
      <c r="C21" s="255"/>
      <c r="D21" s="255"/>
      <c r="E21" s="257"/>
    </row>
    <row r="22" spans="1:5" s="204" customFormat="1" ht="45" customHeight="1" x14ac:dyDescent="0.2">
      <c r="A22" s="138" t="s">
        <v>49</v>
      </c>
      <c r="B22" s="288" t="s">
        <v>167</v>
      </c>
      <c r="C22" s="291" t="s">
        <v>41</v>
      </c>
      <c r="D22" s="291" t="s">
        <v>26</v>
      </c>
      <c r="E22" s="294" t="s">
        <v>39</v>
      </c>
    </row>
    <row r="23" spans="1:5" s="204" customFormat="1" ht="45" customHeight="1" x14ac:dyDescent="0.2">
      <c r="A23" s="139" t="s">
        <v>50</v>
      </c>
      <c r="B23" s="289"/>
      <c r="C23" s="292"/>
      <c r="D23" s="292"/>
      <c r="E23" s="295"/>
    </row>
    <row r="24" spans="1:5" s="204" customFormat="1" ht="86.25" customHeight="1" thickBot="1" x14ac:dyDescent="0.25">
      <c r="A24" s="140" t="s">
        <v>51</v>
      </c>
      <c r="B24" s="290"/>
      <c r="C24" s="293"/>
      <c r="D24" s="293"/>
      <c r="E24" s="296"/>
    </row>
    <row r="25" spans="1:5" s="204" customFormat="1" ht="56.25" customHeight="1" thickBot="1" x14ac:dyDescent="0.25">
      <c r="A25" s="254" t="s">
        <v>43</v>
      </c>
      <c r="B25" s="255"/>
      <c r="C25" s="255"/>
      <c r="D25" s="255"/>
      <c r="E25" s="257"/>
    </row>
    <row r="26" spans="1:5" s="204" customFormat="1" ht="25.5" customHeight="1" x14ac:dyDescent="0.2">
      <c r="A26" s="141" t="s">
        <v>52</v>
      </c>
      <c r="B26" s="297" t="s">
        <v>168</v>
      </c>
      <c r="C26" s="300" t="s">
        <v>41</v>
      </c>
      <c r="D26" s="300" t="s">
        <v>26</v>
      </c>
      <c r="E26" s="302" t="s">
        <v>40</v>
      </c>
    </row>
    <row r="27" spans="1:5" s="204" customFormat="1" ht="25.5" customHeight="1" x14ac:dyDescent="0.2">
      <c r="A27" s="142" t="s">
        <v>53</v>
      </c>
      <c r="B27" s="298"/>
      <c r="C27" s="292"/>
      <c r="D27" s="292"/>
      <c r="E27" s="295"/>
    </row>
    <row r="28" spans="1:5" s="204" customFormat="1" ht="25.5" customHeight="1" x14ac:dyDescent="0.2">
      <c r="A28" s="142" t="s">
        <v>54</v>
      </c>
      <c r="B28" s="298"/>
      <c r="C28" s="292"/>
      <c r="D28" s="292"/>
      <c r="E28" s="295"/>
    </row>
    <row r="29" spans="1:5" s="204" customFormat="1" ht="36" customHeight="1" x14ac:dyDescent="0.2">
      <c r="A29" s="142" t="s">
        <v>55</v>
      </c>
      <c r="B29" s="298"/>
      <c r="C29" s="292"/>
      <c r="D29" s="292"/>
      <c r="E29" s="295"/>
    </row>
    <row r="30" spans="1:5" s="204" customFormat="1" ht="50.25" customHeight="1" x14ac:dyDescent="0.2">
      <c r="A30" s="142" t="s">
        <v>56</v>
      </c>
      <c r="B30" s="298"/>
      <c r="C30" s="292"/>
      <c r="D30" s="292"/>
      <c r="E30" s="295"/>
    </row>
    <row r="31" spans="1:5" s="204" customFormat="1" ht="42" customHeight="1" thickBot="1" x14ac:dyDescent="0.25">
      <c r="A31" s="143" t="s">
        <v>57</v>
      </c>
      <c r="B31" s="299"/>
      <c r="C31" s="301"/>
      <c r="D31" s="301"/>
      <c r="E31" s="303"/>
    </row>
    <row r="32" spans="1:5" s="204" customFormat="1" ht="30" customHeight="1" thickBot="1" x14ac:dyDescent="0.25">
      <c r="A32" s="254" t="s">
        <v>44</v>
      </c>
      <c r="B32" s="255"/>
      <c r="C32" s="255"/>
      <c r="D32" s="255"/>
      <c r="E32" s="257"/>
    </row>
    <row r="33" spans="1:5" s="204" customFormat="1" ht="409.6" customHeight="1" x14ac:dyDescent="0.2">
      <c r="A33" s="311"/>
      <c r="B33" s="288" t="s">
        <v>169</v>
      </c>
      <c r="C33" s="313" t="s">
        <v>41</v>
      </c>
      <c r="D33" s="313" t="s">
        <v>27</v>
      </c>
      <c r="E33" s="315" t="s">
        <v>28</v>
      </c>
    </row>
    <row r="34" spans="1:5" s="204" customFormat="1" ht="361.5" customHeight="1" x14ac:dyDescent="0.2">
      <c r="A34" s="312"/>
      <c r="B34" s="310"/>
      <c r="C34" s="314"/>
      <c r="D34" s="314"/>
      <c r="E34" s="316"/>
    </row>
    <row r="35" spans="1:5" s="204" customFormat="1" ht="30" customHeight="1" thickBot="1" x14ac:dyDescent="0.25">
      <c r="A35" s="304" t="s">
        <v>45</v>
      </c>
      <c r="B35" s="305"/>
      <c r="C35" s="305"/>
      <c r="D35" s="305"/>
      <c r="E35" s="306"/>
    </row>
    <row r="36" spans="1:5" s="204" customFormat="1" ht="45.6" customHeight="1" x14ac:dyDescent="0.2">
      <c r="A36" s="216" t="s">
        <v>58</v>
      </c>
      <c r="B36" s="288" t="s">
        <v>201</v>
      </c>
      <c r="C36" s="291" t="s">
        <v>41</v>
      </c>
      <c r="D36" s="291" t="s">
        <v>29</v>
      </c>
      <c r="E36" s="294" t="s">
        <v>30</v>
      </c>
    </row>
    <row r="37" spans="1:5" s="204" customFormat="1" ht="83.25" customHeight="1" x14ac:dyDescent="0.2">
      <c r="A37" s="142" t="s">
        <v>59</v>
      </c>
      <c r="B37" s="289"/>
      <c r="C37" s="292"/>
      <c r="D37" s="292"/>
      <c r="E37" s="295"/>
    </row>
    <row r="38" spans="1:5" s="204" customFormat="1" ht="81.75" customHeight="1" x14ac:dyDescent="0.2">
      <c r="A38" s="139" t="s">
        <v>60</v>
      </c>
      <c r="B38" s="289"/>
      <c r="C38" s="292"/>
      <c r="D38" s="292"/>
      <c r="E38" s="295"/>
    </row>
    <row r="39" spans="1:5" s="204" customFormat="1" ht="45.6" customHeight="1" x14ac:dyDescent="0.2">
      <c r="A39" s="217" t="s">
        <v>61</v>
      </c>
      <c r="B39" s="289"/>
      <c r="C39" s="292"/>
      <c r="D39" s="292"/>
      <c r="E39" s="295"/>
    </row>
    <row r="40" spans="1:5" s="204" customFormat="1" ht="111" customHeight="1" x14ac:dyDescent="0.2">
      <c r="A40" s="142" t="s">
        <v>62</v>
      </c>
      <c r="B40" s="289"/>
      <c r="C40" s="292"/>
      <c r="D40" s="292"/>
      <c r="E40" s="295"/>
    </row>
    <row r="41" spans="1:5" s="204" customFormat="1" ht="119.25" customHeight="1" x14ac:dyDescent="0.2">
      <c r="A41" s="142" t="s">
        <v>63</v>
      </c>
      <c r="B41" s="289"/>
      <c r="C41" s="292"/>
      <c r="D41" s="292"/>
      <c r="E41" s="295"/>
    </row>
    <row r="42" spans="1:5" s="204" customFormat="1" ht="333.75" customHeight="1" x14ac:dyDescent="0.2">
      <c r="A42" s="142" t="s">
        <v>64</v>
      </c>
      <c r="B42" s="310"/>
      <c r="C42" s="292"/>
      <c r="D42" s="292"/>
      <c r="E42" s="295"/>
    </row>
    <row r="43" spans="1:5" s="204" customFormat="1" ht="30" customHeight="1" x14ac:dyDescent="0.2">
      <c r="A43" s="307" t="s">
        <v>46</v>
      </c>
      <c r="B43" s="308"/>
      <c r="C43" s="308"/>
      <c r="D43" s="308"/>
      <c r="E43" s="309"/>
    </row>
    <row r="44" spans="1:5" s="204" customFormat="1" ht="205.5" customHeight="1" thickBot="1" x14ac:dyDescent="0.25">
      <c r="A44" s="144"/>
      <c r="B44" s="145" t="s">
        <v>170</v>
      </c>
      <c r="C44" s="191" t="s">
        <v>41</v>
      </c>
      <c r="D44" s="191" t="s">
        <v>29</v>
      </c>
      <c r="E44" s="146" t="s">
        <v>31</v>
      </c>
    </row>
    <row r="45" spans="1:5" s="204" customFormat="1" ht="27.75" customHeight="1" thickBot="1" x14ac:dyDescent="0.25">
      <c r="A45" s="254" t="s">
        <v>69</v>
      </c>
      <c r="B45" s="255"/>
      <c r="C45" s="255"/>
      <c r="D45" s="255"/>
      <c r="E45" s="257"/>
    </row>
    <row r="46" spans="1:5" s="204" customFormat="1" ht="191.25" customHeight="1" thickBot="1" x14ac:dyDescent="0.25">
      <c r="A46" s="147"/>
      <c r="B46" s="148" t="s">
        <v>202</v>
      </c>
      <c r="C46" s="149" t="s">
        <v>200</v>
      </c>
      <c r="D46" s="149" t="s">
        <v>27</v>
      </c>
      <c r="E46" s="150" t="s">
        <v>70</v>
      </c>
    </row>
    <row r="47" spans="1:5" s="204" customFormat="1" ht="55.5" customHeight="1" thickBot="1" x14ac:dyDescent="0.25">
      <c r="A47" s="304" t="s">
        <v>47</v>
      </c>
      <c r="B47" s="305"/>
      <c r="C47" s="305"/>
      <c r="D47" s="305"/>
      <c r="E47" s="306"/>
    </row>
    <row r="48" spans="1:5" s="204" customFormat="1" ht="409.5" customHeight="1" x14ac:dyDescent="0.2">
      <c r="A48" s="312"/>
      <c r="B48" s="297" t="s">
        <v>171</v>
      </c>
      <c r="C48" s="291" t="s">
        <v>41</v>
      </c>
      <c r="D48" s="291" t="s">
        <v>66</v>
      </c>
      <c r="E48" s="318" t="s">
        <v>67</v>
      </c>
    </row>
    <row r="49" spans="1:5" s="204" customFormat="1" ht="90" customHeight="1" thickBot="1" x14ac:dyDescent="0.25">
      <c r="A49" s="317"/>
      <c r="B49" s="299"/>
      <c r="C49" s="301"/>
      <c r="D49" s="301"/>
      <c r="E49" s="319"/>
    </row>
    <row r="50" spans="1:5" ht="30" customHeight="1" x14ac:dyDescent="0.2"/>
  </sheetData>
  <sheetProtection password="CEB5" sheet="1" objects="1" scenarios="1" formatCells="0" formatColumns="0" formatRows="0" insertColumns="0" insertRows="0" insertHyperlinks="0" deleteColumns="0" deleteRows="0"/>
  <mergeCells count="47">
    <mergeCell ref="A48:A49"/>
    <mergeCell ref="B48:B49"/>
    <mergeCell ref="C48:C49"/>
    <mergeCell ref="D48:D49"/>
    <mergeCell ref="E48:E49"/>
    <mergeCell ref="A33:A34"/>
    <mergeCell ref="B33:B34"/>
    <mergeCell ref="C33:C34"/>
    <mergeCell ref="D33:D34"/>
    <mergeCell ref="E33:E34"/>
    <mergeCell ref="A47:E47"/>
    <mergeCell ref="A35:E35"/>
    <mergeCell ref="A43:E43"/>
    <mergeCell ref="B36:B42"/>
    <mergeCell ref="C36:C42"/>
    <mergeCell ref="D36:D42"/>
    <mergeCell ref="E36:E42"/>
    <mergeCell ref="A45:E45"/>
    <mergeCell ref="A19:E19"/>
    <mergeCell ref="A32:E32"/>
    <mergeCell ref="B22:B24"/>
    <mergeCell ref="C22:C24"/>
    <mergeCell ref="D22:D24"/>
    <mergeCell ref="E22:E24"/>
    <mergeCell ref="B26:B31"/>
    <mergeCell ref="C26:C31"/>
    <mergeCell ref="D26:D31"/>
    <mergeCell ref="E26:E31"/>
    <mergeCell ref="A21:E21"/>
    <mergeCell ref="A25:E25"/>
    <mergeCell ref="A20:E20"/>
    <mergeCell ref="A3:B3"/>
    <mergeCell ref="A2:E2"/>
    <mergeCell ref="A13:E13"/>
    <mergeCell ref="A16:E16"/>
    <mergeCell ref="A5:A6"/>
    <mergeCell ref="B5:B6"/>
    <mergeCell ref="C5:C6"/>
    <mergeCell ref="D5:D6"/>
    <mergeCell ref="C3:E3"/>
    <mergeCell ref="A4:E4"/>
    <mergeCell ref="E5:E6"/>
    <mergeCell ref="A7:E7"/>
    <mergeCell ref="A10:E10"/>
    <mergeCell ref="A9:E9"/>
    <mergeCell ref="A12:E12"/>
    <mergeCell ref="A15:E15"/>
  </mergeCells>
  <printOptions horizontalCentered="1"/>
  <pageMargins left="1" right="1" top="1" bottom="1" header="0.3" footer="0.3"/>
  <pageSetup scale="61" orientation="landscape" r:id="rId1"/>
  <headerFooter alignWithMargins="0">
    <oddFooter>&amp;LLos Angeles Unified School District
George Washington Preparatory High School
Rev. 04.26.18</oddFooter>
  </headerFooter>
  <rowBreaks count="4" manualBreakCount="4">
    <brk id="14" max="4" man="1"/>
    <brk id="34" max="4" man="1"/>
    <brk id="42" max="4" man="1"/>
    <brk id="46"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A325"/>
  <sheetViews>
    <sheetView tabSelected="1" zoomScale="90" zoomScaleNormal="90" workbookViewId="0">
      <selection activeCell="B8" sqref="B8"/>
    </sheetView>
  </sheetViews>
  <sheetFormatPr defaultColWidth="7.85546875" defaultRowHeight="14.25" x14ac:dyDescent="0.2"/>
  <cols>
    <col min="1" max="1" width="13.140625" style="65" customWidth="1"/>
    <col min="2" max="2" width="55.140625" style="11" customWidth="1"/>
    <col min="3" max="3" width="15.42578125" style="68" customWidth="1"/>
    <col min="4" max="4" width="21.5703125" style="67" hidden="1" customWidth="1"/>
    <col min="5" max="5" width="21.28515625" style="67" hidden="1" customWidth="1"/>
    <col min="6" max="7" width="21.42578125" style="67" hidden="1" customWidth="1"/>
    <col min="8" max="8" width="3.85546875" style="69" hidden="1" customWidth="1"/>
    <col min="9" max="9" width="24.140625" style="67" hidden="1" customWidth="1"/>
    <col min="10" max="15" width="23.85546875" style="67" hidden="1" customWidth="1"/>
    <col min="16" max="16" width="3.85546875" style="70" customWidth="1"/>
    <col min="17" max="17" width="23.140625" style="67" hidden="1" customWidth="1"/>
    <col min="18" max="19" width="23.42578125" style="67" customWidth="1"/>
    <col min="20" max="20" width="3.85546875" style="70" customWidth="1"/>
    <col min="21" max="21" width="24.140625" style="67" hidden="1" customWidth="1"/>
    <col min="22" max="23" width="24.5703125" style="67" customWidth="1"/>
    <col min="24" max="24" width="3.85546875" style="70" customWidth="1"/>
    <col min="25" max="25" width="24.42578125" style="67" hidden="1" customWidth="1"/>
    <col min="26" max="27" width="23.5703125" style="67" customWidth="1"/>
    <col min="28" max="16384" width="7.85546875" style="11"/>
  </cols>
  <sheetData>
    <row r="1" spans="1:27" ht="15" thickBot="1" x14ac:dyDescent="0.25">
      <c r="A1" s="6"/>
      <c r="B1" s="7" t="s">
        <v>73</v>
      </c>
      <c r="C1" s="8"/>
      <c r="D1" s="9"/>
      <c r="E1" s="9"/>
      <c r="F1" s="9"/>
      <c r="G1" s="9"/>
      <c r="H1" s="10"/>
      <c r="I1" s="9"/>
      <c r="J1" s="9"/>
      <c r="K1" s="9"/>
      <c r="L1" s="9"/>
      <c r="M1" s="9"/>
      <c r="N1" s="9"/>
      <c r="O1" s="9"/>
      <c r="P1" s="10"/>
      <c r="Q1" s="9"/>
      <c r="R1" s="9"/>
      <c r="S1" s="9"/>
      <c r="T1" s="10"/>
      <c r="U1" s="9"/>
      <c r="V1" s="9"/>
      <c r="W1" s="9"/>
      <c r="X1" s="10"/>
      <c r="Y1" s="9"/>
      <c r="Z1" s="9"/>
      <c r="AA1" s="9"/>
    </row>
    <row r="2" spans="1:27" ht="36" x14ac:dyDescent="0.2">
      <c r="A2" s="12"/>
      <c r="B2" s="13" t="s">
        <v>127</v>
      </c>
      <c r="C2" s="14"/>
      <c r="D2" s="320" t="s">
        <v>74</v>
      </c>
      <c r="E2" s="320"/>
      <c r="F2" s="320"/>
      <c r="G2" s="320"/>
      <c r="H2" s="320"/>
      <c r="I2" s="320"/>
      <c r="J2" s="320"/>
      <c r="K2" s="320"/>
      <c r="L2" s="320"/>
      <c r="M2" s="320"/>
      <c r="N2" s="320"/>
      <c r="O2" s="320"/>
      <c r="P2" s="320"/>
      <c r="Q2" s="320"/>
      <c r="R2" s="320"/>
      <c r="S2" s="320"/>
      <c r="T2" s="320"/>
      <c r="U2" s="320"/>
      <c r="V2" s="320"/>
      <c r="W2" s="320"/>
      <c r="X2" s="320"/>
      <c r="Y2" s="320"/>
      <c r="Z2" s="195"/>
      <c r="AA2" s="195"/>
    </row>
    <row r="3" spans="1:27" ht="40.5" x14ac:dyDescent="0.2">
      <c r="A3" s="12"/>
      <c r="B3" s="15" t="s">
        <v>75</v>
      </c>
      <c r="C3" s="16"/>
      <c r="D3" s="17"/>
      <c r="E3" s="17"/>
      <c r="F3" s="17"/>
      <c r="G3" s="17"/>
      <c r="H3" s="17"/>
      <c r="I3" s="17"/>
      <c r="J3" s="17"/>
      <c r="K3" s="17"/>
      <c r="L3" s="17"/>
      <c r="M3" s="17"/>
      <c r="N3" s="17"/>
      <c r="O3" s="17"/>
      <c r="P3" s="17"/>
      <c r="Q3" s="17"/>
      <c r="R3" s="17"/>
      <c r="S3" s="17"/>
      <c r="T3" s="17"/>
      <c r="U3" s="17"/>
      <c r="V3" s="17"/>
      <c r="W3" s="17"/>
      <c r="X3" s="17"/>
      <c r="Y3" s="17"/>
      <c r="Z3" s="17"/>
      <c r="AA3" s="17"/>
    </row>
    <row r="4" spans="1:27" ht="24.75" customHeight="1" x14ac:dyDescent="0.2">
      <c r="A4" s="12"/>
      <c r="B4" s="321" t="s">
        <v>76</v>
      </c>
      <c r="C4" s="16"/>
      <c r="D4" s="17"/>
      <c r="E4" s="17"/>
      <c r="F4" s="17"/>
      <c r="G4" s="17"/>
      <c r="H4" s="17"/>
      <c r="I4" s="17"/>
      <c r="J4" s="17"/>
      <c r="K4" s="17"/>
      <c r="L4" s="17"/>
      <c r="M4" s="17"/>
      <c r="N4" s="17"/>
      <c r="O4" s="17"/>
      <c r="P4" s="17"/>
      <c r="Q4" s="17"/>
      <c r="R4" s="17"/>
      <c r="S4" s="17"/>
      <c r="T4" s="17"/>
      <c r="U4" s="17"/>
      <c r="V4" s="17"/>
      <c r="W4" s="17"/>
      <c r="X4" s="17"/>
      <c r="Y4" s="17"/>
      <c r="Z4" s="17"/>
      <c r="AA4" s="17"/>
    </row>
    <row r="5" spans="1:27" ht="39.75" customHeight="1" thickBot="1" x14ac:dyDescent="0.3">
      <c r="A5" s="12"/>
      <c r="B5" s="322"/>
      <c r="C5" s="18"/>
      <c r="D5" s="18"/>
      <c r="E5" s="18"/>
      <c r="F5" s="18"/>
      <c r="G5" s="18"/>
      <c r="H5" s="18"/>
      <c r="I5" s="18"/>
      <c r="J5" s="18"/>
      <c r="K5" s="18"/>
      <c r="L5" s="18"/>
      <c r="M5" s="18"/>
      <c r="N5" s="18"/>
      <c r="O5" s="18"/>
      <c r="P5" s="18"/>
      <c r="Q5" s="18"/>
      <c r="R5" s="18"/>
      <c r="S5" s="18"/>
      <c r="T5" s="18"/>
      <c r="U5" s="18"/>
      <c r="V5" s="18"/>
      <c r="W5" s="18"/>
      <c r="X5" s="18"/>
      <c r="Y5" s="18"/>
      <c r="Z5" s="157"/>
      <c r="AA5" s="157"/>
    </row>
    <row r="6" spans="1:27" ht="30" customHeight="1" thickBot="1" x14ac:dyDescent="0.25">
      <c r="A6" s="12"/>
      <c r="B6" s="323" t="s">
        <v>77</v>
      </c>
      <c r="C6" s="324"/>
      <c r="D6" s="19">
        <f>D92</f>
        <v>196202</v>
      </c>
      <c r="E6" s="19">
        <f>E92</f>
        <v>196202</v>
      </c>
      <c r="F6" s="19">
        <f>F92</f>
        <v>196202</v>
      </c>
      <c r="G6" s="19">
        <f>G92</f>
        <v>67325.510000000009</v>
      </c>
      <c r="H6" s="20"/>
      <c r="I6" s="19">
        <f t="shared" ref="I6:N6" si="0">I92</f>
        <v>1734342</v>
      </c>
      <c r="J6" s="19">
        <f t="shared" si="0"/>
        <v>1734342</v>
      </c>
      <c r="K6" s="19">
        <f t="shared" si="0"/>
        <v>1863218.49</v>
      </c>
      <c r="L6" s="19">
        <f t="shared" si="0"/>
        <v>1863218.49</v>
      </c>
      <c r="M6" s="19">
        <f t="shared" si="0"/>
        <v>1863218.49</v>
      </c>
      <c r="N6" s="19">
        <f t="shared" si="0"/>
        <v>1863218.49</v>
      </c>
      <c r="O6" s="19">
        <f>O92</f>
        <v>1863218.49</v>
      </c>
      <c r="P6" s="20"/>
      <c r="Q6" s="19">
        <f>Q92</f>
        <v>1693997</v>
      </c>
      <c r="R6" s="19">
        <f>R92</f>
        <v>1693997</v>
      </c>
      <c r="S6" s="19">
        <f>S92</f>
        <v>2096595.99</v>
      </c>
      <c r="T6" s="20"/>
      <c r="U6" s="19">
        <f>U92</f>
        <v>1691717</v>
      </c>
      <c r="V6" s="19">
        <f>V92</f>
        <v>1691717</v>
      </c>
      <c r="W6" s="19">
        <f>W92</f>
        <v>1775539.4</v>
      </c>
      <c r="X6" s="20"/>
      <c r="Y6" s="99">
        <f>Y92</f>
        <v>1716054</v>
      </c>
      <c r="Z6" s="98">
        <f>Z92</f>
        <v>1716054</v>
      </c>
      <c r="AA6" s="98">
        <f>AA92</f>
        <v>1799301</v>
      </c>
    </row>
    <row r="7" spans="1:27" ht="57.75" customHeight="1" thickBot="1" x14ac:dyDescent="0.25">
      <c r="A7" s="21" t="s">
        <v>78</v>
      </c>
      <c r="B7" s="22" t="s">
        <v>79</v>
      </c>
      <c r="C7" s="23" t="s">
        <v>80</v>
      </c>
      <c r="D7" s="116" t="s">
        <v>81</v>
      </c>
      <c r="E7" s="116" t="s">
        <v>126</v>
      </c>
      <c r="F7" s="116" t="s">
        <v>140</v>
      </c>
      <c r="G7" s="116" t="s">
        <v>145</v>
      </c>
      <c r="H7" s="24"/>
      <c r="I7" s="116" t="s">
        <v>82</v>
      </c>
      <c r="J7" s="116" t="s">
        <v>141</v>
      </c>
      <c r="K7" s="116" t="s">
        <v>172</v>
      </c>
      <c r="L7" s="116" t="s">
        <v>173</v>
      </c>
      <c r="M7" s="116" t="s">
        <v>175</v>
      </c>
      <c r="N7" s="116" t="s">
        <v>179</v>
      </c>
      <c r="O7" s="116" t="s">
        <v>191</v>
      </c>
      <c r="P7" s="24"/>
      <c r="Q7" s="116" t="s">
        <v>83</v>
      </c>
      <c r="R7" s="116" t="s">
        <v>142</v>
      </c>
      <c r="S7" s="116" t="s">
        <v>181</v>
      </c>
      <c r="T7" s="24"/>
      <c r="U7" s="116" t="s">
        <v>84</v>
      </c>
      <c r="V7" s="116" t="s">
        <v>143</v>
      </c>
      <c r="W7" s="116" t="s">
        <v>183</v>
      </c>
      <c r="X7" s="24"/>
      <c r="Y7" s="120" t="s">
        <v>85</v>
      </c>
      <c r="Z7" s="116" t="s">
        <v>144</v>
      </c>
      <c r="AA7" s="116" t="s">
        <v>184</v>
      </c>
    </row>
    <row r="8" spans="1:27" s="25" customFormat="1" ht="96.75" customHeight="1" x14ac:dyDescent="0.2">
      <c r="A8" s="328" t="s">
        <v>86</v>
      </c>
      <c r="B8" s="151" t="s">
        <v>203</v>
      </c>
      <c r="C8" s="152">
        <v>1100</v>
      </c>
      <c r="D8" s="153">
        <v>0</v>
      </c>
      <c r="E8" s="153">
        <v>0</v>
      </c>
      <c r="F8" s="153">
        <v>0</v>
      </c>
      <c r="G8" s="153">
        <v>0</v>
      </c>
      <c r="H8" s="154"/>
      <c r="I8" s="153">
        <v>22490</v>
      </c>
      <c r="J8" s="153">
        <v>22490</v>
      </c>
      <c r="K8" s="153">
        <v>11245</v>
      </c>
      <c r="L8" s="153">
        <v>11245</v>
      </c>
      <c r="M8" s="153">
        <v>11245</v>
      </c>
      <c r="N8" s="153">
        <v>11245</v>
      </c>
      <c r="O8" s="153">
        <v>11245</v>
      </c>
      <c r="P8" s="154"/>
      <c r="Q8" s="153">
        <v>22490</v>
      </c>
      <c r="R8" s="153">
        <v>22490</v>
      </c>
      <c r="S8" s="153">
        <v>11937</v>
      </c>
      <c r="T8" s="154"/>
      <c r="U8" s="153">
        <v>22490</v>
      </c>
      <c r="V8" s="153">
        <v>22490</v>
      </c>
      <c r="W8" s="153">
        <v>11937</v>
      </c>
      <c r="X8" s="154"/>
      <c r="Y8" s="155">
        <v>22490</v>
      </c>
      <c r="Z8" s="153">
        <v>22490</v>
      </c>
      <c r="AA8" s="218">
        <v>11937</v>
      </c>
    </row>
    <row r="9" spans="1:27" s="25" customFormat="1" ht="127.5" customHeight="1" x14ac:dyDescent="0.2">
      <c r="A9" s="327"/>
      <c r="B9" s="77" t="s">
        <v>204</v>
      </c>
      <c r="C9" s="86">
        <v>1200</v>
      </c>
      <c r="D9" s="78"/>
      <c r="E9" s="78"/>
      <c r="F9" s="78">
        <v>0</v>
      </c>
      <c r="G9" s="78">
        <v>0</v>
      </c>
      <c r="H9" s="79"/>
      <c r="I9" s="78">
        <v>0</v>
      </c>
      <c r="J9" s="78">
        <v>0</v>
      </c>
      <c r="K9" s="78">
        <v>11245</v>
      </c>
      <c r="L9" s="78">
        <v>11245</v>
      </c>
      <c r="M9" s="78">
        <v>11245</v>
      </c>
      <c r="N9" s="78">
        <v>11787</v>
      </c>
      <c r="O9" s="78">
        <v>11787</v>
      </c>
      <c r="P9" s="79"/>
      <c r="Q9" s="78">
        <v>0</v>
      </c>
      <c r="R9" s="78">
        <v>0</v>
      </c>
      <c r="S9" s="78">
        <v>12629</v>
      </c>
      <c r="T9" s="79"/>
      <c r="U9" s="78">
        <v>0</v>
      </c>
      <c r="V9" s="78">
        <v>0</v>
      </c>
      <c r="W9" s="78">
        <v>12629</v>
      </c>
      <c r="X9" s="79"/>
      <c r="Y9" s="102">
        <v>0</v>
      </c>
      <c r="Z9" s="78">
        <v>0</v>
      </c>
      <c r="AA9" s="170">
        <v>12629</v>
      </c>
    </row>
    <row r="10" spans="1:27" s="25" customFormat="1" ht="162.75" customHeight="1" x14ac:dyDescent="0.2">
      <c r="A10" s="325" t="s">
        <v>86</v>
      </c>
      <c r="B10" s="73" t="s">
        <v>205</v>
      </c>
      <c r="C10" s="85">
        <v>1100</v>
      </c>
      <c r="D10" s="74">
        <v>0</v>
      </c>
      <c r="E10" s="74">
        <v>0</v>
      </c>
      <c r="F10" s="74">
        <v>0</v>
      </c>
      <c r="G10" s="74">
        <v>0</v>
      </c>
      <c r="H10" s="75"/>
      <c r="I10" s="74">
        <v>78000</v>
      </c>
      <c r="J10" s="74">
        <v>78000</v>
      </c>
      <c r="K10" s="74">
        <v>70200</v>
      </c>
      <c r="L10" s="74">
        <v>54600</v>
      </c>
      <c r="M10" s="74">
        <v>54600</v>
      </c>
      <c r="N10" s="74">
        <v>54600</v>
      </c>
      <c r="O10" s="74">
        <v>54600</v>
      </c>
      <c r="P10" s="75"/>
      <c r="Q10" s="74">
        <v>78000</v>
      </c>
      <c r="R10" s="74">
        <v>78000</v>
      </c>
      <c r="S10" s="74">
        <v>57960</v>
      </c>
      <c r="T10" s="75"/>
      <c r="U10" s="74">
        <v>78000</v>
      </c>
      <c r="V10" s="74">
        <v>78000</v>
      </c>
      <c r="W10" s="74">
        <v>57960</v>
      </c>
      <c r="X10" s="75"/>
      <c r="Y10" s="100">
        <v>78000</v>
      </c>
      <c r="Z10" s="74">
        <v>78000</v>
      </c>
      <c r="AA10" s="74">
        <v>57960</v>
      </c>
    </row>
    <row r="11" spans="1:27" s="25" customFormat="1" ht="154.5" customHeight="1" x14ac:dyDescent="0.2">
      <c r="A11" s="326"/>
      <c r="B11" s="158" t="s">
        <v>206</v>
      </c>
      <c r="C11" s="86">
        <v>1900</v>
      </c>
      <c r="D11" s="78"/>
      <c r="E11" s="78"/>
      <c r="F11" s="78">
        <v>0</v>
      </c>
      <c r="G11" s="78">
        <v>0</v>
      </c>
      <c r="H11" s="79"/>
      <c r="I11" s="78"/>
      <c r="J11" s="78">
        <v>0</v>
      </c>
      <c r="K11" s="78">
        <v>0</v>
      </c>
      <c r="L11" s="78">
        <v>15600</v>
      </c>
      <c r="M11" s="78">
        <v>15600</v>
      </c>
      <c r="N11" s="78">
        <v>15600</v>
      </c>
      <c r="O11" s="78">
        <v>15600</v>
      </c>
      <c r="P11" s="79"/>
      <c r="Q11" s="78">
        <v>0</v>
      </c>
      <c r="R11" s="78">
        <v>0</v>
      </c>
      <c r="S11" s="78">
        <v>16560</v>
      </c>
      <c r="T11" s="79"/>
      <c r="U11" s="78">
        <v>0</v>
      </c>
      <c r="V11" s="78">
        <v>0</v>
      </c>
      <c r="W11" s="78">
        <v>16560</v>
      </c>
      <c r="X11" s="79"/>
      <c r="Y11" s="102">
        <v>0</v>
      </c>
      <c r="Z11" s="78">
        <v>0</v>
      </c>
      <c r="AA11" s="170">
        <v>16560</v>
      </c>
    </row>
    <row r="12" spans="1:27" s="25" customFormat="1" ht="164.25" customHeight="1" x14ac:dyDescent="0.2">
      <c r="A12" s="326"/>
      <c r="B12" s="77" t="s">
        <v>207</v>
      </c>
      <c r="C12" s="86">
        <v>1200</v>
      </c>
      <c r="D12" s="78"/>
      <c r="E12" s="78"/>
      <c r="F12" s="78">
        <v>0</v>
      </c>
      <c r="G12" s="78">
        <v>0</v>
      </c>
      <c r="H12" s="79"/>
      <c r="I12" s="78">
        <v>0</v>
      </c>
      <c r="J12" s="78">
        <v>0</v>
      </c>
      <c r="K12" s="78">
        <v>7800</v>
      </c>
      <c r="L12" s="78">
        <v>7800</v>
      </c>
      <c r="M12" s="78">
        <v>7800</v>
      </c>
      <c r="N12" s="78">
        <v>8176</v>
      </c>
      <c r="O12" s="78">
        <v>8176</v>
      </c>
      <c r="P12" s="79"/>
      <c r="Q12" s="78">
        <v>0</v>
      </c>
      <c r="R12" s="78">
        <v>0</v>
      </c>
      <c r="S12" s="78">
        <v>8760</v>
      </c>
      <c r="T12" s="79"/>
      <c r="U12" s="78">
        <v>0</v>
      </c>
      <c r="V12" s="78">
        <v>0</v>
      </c>
      <c r="W12" s="78">
        <v>8760</v>
      </c>
      <c r="X12" s="79"/>
      <c r="Y12" s="102">
        <v>0</v>
      </c>
      <c r="Z12" s="78">
        <v>0</v>
      </c>
      <c r="AA12" s="170">
        <v>8760</v>
      </c>
    </row>
    <row r="13" spans="1:27" s="25" customFormat="1" ht="216.75" customHeight="1" x14ac:dyDescent="0.2">
      <c r="A13" s="327"/>
      <c r="B13" s="76" t="s">
        <v>208</v>
      </c>
      <c r="C13" s="87">
        <v>1300</v>
      </c>
      <c r="D13" s="71">
        <v>0</v>
      </c>
      <c r="E13" s="71">
        <v>0</v>
      </c>
      <c r="F13" s="71">
        <v>0</v>
      </c>
      <c r="G13" s="71">
        <v>0</v>
      </c>
      <c r="H13" s="72"/>
      <c r="I13" s="71">
        <f t="shared" ref="I13:O13" si="1">9750+10650</f>
        <v>20400</v>
      </c>
      <c r="J13" s="71">
        <f t="shared" si="1"/>
        <v>20400</v>
      </c>
      <c r="K13" s="71">
        <f t="shared" si="1"/>
        <v>20400</v>
      </c>
      <c r="L13" s="71">
        <f t="shared" si="1"/>
        <v>20400</v>
      </c>
      <c r="M13" s="71">
        <f t="shared" si="1"/>
        <v>20400</v>
      </c>
      <c r="N13" s="71">
        <f t="shared" si="1"/>
        <v>20400</v>
      </c>
      <c r="O13" s="71">
        <f t="shared" si="1"/>
        <v>20400</v>
      </c>
      <c r="P13" s="72"/>
      <c r="Q13" s="71">
        <v>20400</v>
      </c>
      <c r="R13" s="71">
        <v>20400</v>
      </c>
      <c r="S13" s="71">
        <f>8700+11250</f>
        <v>19950</v>
      </c>
      <c r="T13" s="72"/>
      <c r="U13" s="71">
        <v>20400</v>
      </c>
      <c r="V13" s="71">
        <v>20400</v>
      </c>
      <c r="W13" s="71">
        <f>8700+11250</f>
        <v>19950</v>
      </c>
      <c r="X13" s="72"/>
      <c r="Y13" s="101">
        <v>20400</v>
      </c>
      <c r="Z13" s="71">
        <v>20400</v>
      </c>
      <c r="AA13" s="71">
        <f>8700+11250</f>
        <v>19950</v>
      </c>
    </row>
    <row r="14" spans="1:27" s="25" customFormat="1" ht="101.25" customHeight="1" x14ac:dyDescent="0.2">
      <c r="A14" s="325" t="s">
        <v>86</v>
      </c>
      <c r="B14" s="73" t="s">
        <v>209</v>
      </c>
      <c r="C14" s="85">
        <v>1100</v>
      </c>
      <c r="D14" s="74">
        <v>0</v>
      </c>
      <c r="E14" s="74">
        <v>0</v>
      </c>
      <c r="F14" s="74">
        <v>0</v>
      </c>
      <c r="G14" s="74">
        <v>0</v>
      </c>
      <c r="H14" s="75"/>
      <c r="I14" s="74">
        <v>19500</v>
      </c>
      <c r="J14" s="74">
        <v>19500</v>
      </c>
      <c r="K14" s="74">
        <v>19500</v>
      </c>
      <c r="L14" s="74">
        <v>19500</v>
      </c>
      <c r="M14" s="74">
        <v>19500</v>
      </c>
      <c r="N14" s="74">
        <v>15600</v>
      </c>
      <c r="O14" s="74">
        <v>15600</v>
      </c>
      <c r="P14" s="75"/>
      <c r="Q14" s="74">
        <v>19500</v>
      </c>
      <c r="R14" s="74">
        <v>19500</v>
      </c>
      <c r="S14" s="74">
        <v>16560</v>
      </c>
      <c r="T14" s="75"/>
      <c r="U14" s="74">
        <v>19500</v>
      </c>
      <c r="V14" s="74">
        <v>19500</v>
      </c>
      <c r="W14" s="74">
        <v>16560</v>
      </c>
      <c r="X14" s="75"/>
      <c r="Y14" s="100">
        <v>19500</v>
      </c>
      <c r="Z14" s="74">
        <v>19500</v>
      </c>
      <c r="AA14" s="219">
        <v>16560</v>
      </c>
    </row>
    <row r="15" spans="1:27" s="25" customFormat="1" ht="115.5" customHeight="1" x14ac:dyDescent="0.2">
      <c r="A15" s="326"/>
      <c r="B15" s="158" t="s">
        <v>210</v>
      </c>
      <c r="C15" s="86">
        <v>1200</v>
      </c>
      <c r="D15" s="78"/>
      <c r="E15" s="78"/>
      <c r="F15" s="78">
        <v>0</v>
      </c>
      <c r="G15" s="78">
        <v>0</v>
      </c>
      <c r="H15" s="79"/>
      <c r="I15" s="78"/>
      <c r="J15" s="78"/>
      <c r="K15" s="78"/>
      <c r="L15" s="78"/>
      <c r="M15" s="78">
        <v>0</v>
      </c>
      <c r="N15" s="78">
        <v>4088</v>
      </c>
      <c r="O15" s="78">
        <v>4088</v>
      </c>
      <c r="P15" s="79"/>
      <c r="Q15" s="78">
        <v>0</v>
      </c>
      <c r="R15" s="78">
        <v>0</v>
      </c>
      <c r="S15" s="78">
        <v>4380</v>
      </c>
      <c r="T15" s="79"/>
      <c r="U15" s="78">
        <v>0</v>
      </c>
      <c r="V15" s="78">
        <v>0</v>
      </c>
      <c r="W15" s="78">
        <v>4380</v>
      </c>
      <c r="X15" s="79"/>
      <c r="Y15" s="102">
        <v>0</v>
      </c>
      <c r="Z15" s="78">
        <v>0</v>
      </c>
      <c r="AA15" s="170">
        <v>4380</v>
      </c>
    </row>
    <row r="16" spans="1:27" s="25" customFormat="1" ht="93.75" customHeight="1" x14ac:dyDescent="0.2">
      <c r="A16" s="326"/>
      <c r="B16" s="77" t="s">
        <v>211</v>
      </c>
      <c r="C16" s="86">
        <v>1900</v>
      </c>
      <c r="D16" s="78">
        <v>0</v>
      </c>
      <c r="E16" s="78">
        <v>0</v>
      </c>
      <c r="F16" s="78">
        <v>0</v>
      </c>
      <c r="G16" s="78">
        <v>0</v>
      </c>
      <c r="H16" s="79"/>
      <c r="I16" s="78">
        <v>4160</v>
      </c>
      <c r="J16" s="78">
        <v>4160</v>
      </c>
      <c r="K16" s="78">
        <v>4160</v>
      </c>
      <c r="L16" s="78">
        <v>4160</v>
      </c>
      <c r="M16" s="78">
        <v>4160</v>
      </c>
      <c r="N16" s="78">
        <v>4160</v>
      </c>
      <c r="O16" s="78">
        <v>4160</v>
      </c>
      <c r="P16" s="79"/>
      <c r="Q16" s="78">
        <v>4160</v>
      </c>
      <c r="R16" s="78">
        <v>4160</v>
      </c>
      <c r="S16" s="78">
        <v>4416</v>
      </c>
      <c r="T16" s="79"/>
      <c r="U16" s="78">
        <v>4160</v>
      </c>
      <c r="V16" s="78">
        <v>4160</v>
      </c>
      <c r="W16" s="78">
        <v>4416</v>
      </c>
      <c r="X16" s="79"/>
      <c r="Y16" s="102">
        <v>4160</v>
      </c>
      <c r="Z16" s="78">
        <v>4160</v>
      </c>
      <c r="AA16" s="170">
        <v>4416</v>
      </c>
    </row>
    <row r="17" spans="1:27" s="25" customFormat="1" ht="70.5" customHeight="1" x14ac:dyDescent="0.2">
      <c r="A17" s="327"/>
      <c r="B17" s="76" t="s">
        <v>188</v>
      </c>
      <c r="C17" s="87">
        <v>1300</v>
      </c>
      <c r="D17" s="71">
        <v>0</v>
      </c>
      <c r="E17" s="71">
        <v>0</v>
      </c>
      <c r="F17" s="71">
        <v>0</v>
      </c>
      <c r="G17" s="71">
        <v>0</v>
      </c>
      <c r="H17" s="72"/>
      <c r="I17" s="71">
        <v>4544</v>
      </c>
      <c r="J17" s="71">
        <v>4544</v>
      </c>
      <c r="K17" s="71">
        <v>4544</v>
      </c>
      <c r="L17" s="71">
        <v>4544</v>
      </c>
      <c r="M17" s="71">
        <v>4544</v>
      </c>
      <c r="N17" s="71">
        <v>4544</v>
      </c>
      <c r="O17" s="71">
        <v>4544</v>
      </c>
      <c r="P17" s="72"/>
      <c r="Q17" s="71">
        <v>4544</v>
      </c>
      <c r="R17" s="71">
        <v>4544</v>
      </c>
      <c r="S17" s="71">
        <v>4544</v>
      </c>
      <c r="T17" s="72"/>
      <c r="U17" s="71">
        <v>4544</v>
      </c>
      <c r="V17" s="71">
        <v>4544</v>
      </c>
      <c r="W17" s="71">
        <v>4544</v>
      </c>
      <c r="X17" s="72"/>
      <c r="Y17" s="101">
        <v>4544</v>
      </c>
      <c r="Z17" s="71">
        <v>4544</v>
      </c>
      <c r="AA17" s="171">
        <v>4544</v>
      </c>
    </row>
    <row r="18" spans="1:27" s="25" customFormat="1" ht="232.5" customHeight="1" x14ac:dyDescent="0.2">
      <c r="A18" s="325" t="s">
        <v>86</v>
      </c>
      <c r="B18" s="73" t="s">
        <v>212</v>
      </c>
      <c r="C18" s="85">
        <v>1100</v>
      </c>
      <c r="D18" s="74">
        <v>0</v>
      </c>
      <c r="E18" s="74">
        <v>3640</v>
      </c>
      <c r="F18" s="74">
        <v>3640</v>
      </c>
      <c r="G18" s="74">
        <v>0</v>
      </c>
      <c r="H18" s="75"/>
      <c r="I18" s="96">
        <v>10400</v>
      </c>
      <c r="J18" s="96">
        <v>10400</v>
      </c>
      <c r="K18" s="96">
        <v>10400</v>
      </c>
      <c r="L18" s="96">
        <v>10400</v>
      </c>
      <c r="M18" s="96">
        <v>10400</v>
      </c>
      <c r="N18" s="96">
        <v>10400</v>
      </c>
      <c r="O18" s="96">
        <v>10400</v>
      </c>
      <c r="P18" s="79"/>
      <c r="Q18" s="96">
        <v>10400</v>
      </c>
      <c r="R18" s="96">
        <v>10400</v>
      </c>
      <c r="S18" s="96">
        <v>11040</v>
      </c>
      <c r="T18" s="79"/>
      <c r="U18" s="96">
        <v>10400</v>
      </c>
      <c r="V18" s="96">
        <v>10400</v>
      </c>
      <c r="W18" s="96">
        <v>11040</v>
      </c>
      <c r="X18" s="79"/>
      <c r="Y18" s="103">
        <v>10400</v>
      </c>
      <c r="Z18" s="96">
        <v>10400</v>
      </c>
      <c r="AA18" s="220">
        <v>11040</v>
      </c>
    </row>
    <row r="19" spans="1:27" s="25" customFormat="1" ht="245.25" customHeight="1" x14ac:dyDescent="0.2">
      <c r="A19" s="326"/>
      <c r="B19" s="77" t="s">
        <v>213</v>
      </c>
      <c r="C19" s="86">
        <v>1200</v>
      </c>
      <c r="D19" s="78">
        <v>0</v>
      </c>
      <c r="E19" s="78">
        <v>1820</v>
      </c>
      <c r="F19" s="78">
        <v>1820</v>
      </c>
      <c r="G19" s="78">
        <v>1052.18</v>
      </c>
      <c r="H19" s="79"/>
      <c r="I19" s="96">
        <v>5200</v>
      </c>
      <c r="J19" s="96">
        <v>5200</v>
      </c>
      <c r="K19" s="96">
        <v>5200</v>
      </c>
      <c r="L19" s="96">
        <v>5200</v>
      </c>
      <c r="M19" s="96">
        <v>5200</v>
      </c>
      <c r="N19" s="96">
        <v>5200</v>
      </c>
      <c r="O19" s="96">
        <v>5200</v>
      </c>
      <c r="P19" s="79"/>
      <c r="Q19" s="96">
        <v>5200</v>
      </c>
      <c r="R19" s="96">
        <v>5200</v>
      </c>
      <c r="S19" s="96">
        <v>5520</v>
      </c>
      <c r="T19" s="79"/>
      <c r="U19" s="96">
        <v>5200</v>
      </c>
      <c r="V19" s="96">
        <v>5200</v>
      </c>
      <c r="W19" s="96">
        <v>5520</v>
      </c>
      <c r="X19" s="79"/>
      <c r="Y19" s="103">
        <v>5200</v>
      </c>
      <c r="Z19" s="96">
        <v>5200</v>
      </c>
      <c r="AA19" s="220">
        <v>5520</v>
      </c>
    </row>
    <row r="20" spans="1:27" s="25" customFormat="1" ht="127.5" customHeight="1" x14ac:dyDescent="0.2">
      <c r="A20" s="327"/>
      <c r="B20" s="76" t="s">
        <v>136</v>
      </c>
      <c r="C20" s="87">
        <v>1300</v>
      </c>
      <c r="D20" s="71">
        <v>0</v>
      </c>
      <c r="E20" s="71">
        <v>0</v>
      </c>
      <c r="F20" s="71">
        <v>0</v>
      </c>
      <c r="G20" s="71">
        <v>0</v>
      </c>
      <c r="H20" s="72"/>
      <c r="I20" s="82">
        <v>7100</v>
      </c>
      <c r="J20" s="82">
        <v>7100</v>
      </c>
      <c r="K20" s="82">
        <v>7100</v>
      </c>
      <c r="L20" s="82">
        <v>7100</v>
      </c>
      <c r="M20" s="82">
        <v>7100</v>
      </c>
      <c r="N20" s="82">
        <v>7100</v>
      </c>
      <c r="O20" s="82">
        <v>7100</v>
      </c>
      <c r="P20" s="72"/>
      <c r="Q20" s="82">
        <v>7100</v>
      </c>
      <c r="R20" s="82">
        <v>7100</v>
      </c>
      <c r="S20" s="82">
        <v>7100</v>
      </c>
      <c r="T20" s="72"/>
      <c r="U20" s="82">
        <v>7100</v>
      </c>
      <c r="V20" s="82">
        <v>7100</v>
      </c>
      <c r="W20" s="82">
        <v>7100</v>
      </c>
      <c r="X20" s="72"/>
      <c r="Y20" s="104">
        <v>7100</v>
      </c>
      <c r="Z20" s="82">
        <v>7100</v>
      </c>
      <c r="AA20" s="172">
        <v>7100</v>
      </c>
    </row>
    <row r="21" spans="1:27" s="25" customFormat="1" ht="232.5" customHeight="1" x14ac:dyDescent="0.2">
      <c r="A21" s="325" t="s">
        <v>86</v>
      </c>
      <c r="B21" s="88" t="s">
        <v>214</v>
      </c>
      <c r="C21" s="85">
        <v>1100</v>
      </c>
      <c r="D21" s="74">
        <v>0</v>
      </c>
      <c r="E21" s="74">
        <v>22750</v>
      </c>
      <c r="F21" s="74">
        <v>20475</v>
      </c>
      <c r="G21" s="74">
        <v>6736.57</v>
      </c>
      <c r="H21" s="75"/>
      <c r="I21" s="78">
        <v>81250</v>
      </c>
      <c r="J21" s="78">
        <v>73125</v>
      </c>
      <c r="K21" s="78">
        <v>73125</v>
      </c>
      <c r="L21" s="78">
        <v>73125</v>
      </c>
      <c r="M21" s="78">
        <v>73125</v>
      </c>
      <c r="N21" s="78">
        <v>73125</v>
      </c>
      <c r="O21" s="78">
        <v>70849</v>
      </c>
      <c r="P21" s="79"/>
      <c r="Q21" s="78">
        <v>81250</v>
      </c>
      <c r="R21" s="78">
        <v>73125</v>
      </c>
      <c r="S21" s="78">
        <v>77625</v>
      </c>
      <c r="T21" s="79"/>
      <c r="U21" s="78">
        <v>81250</v>
      </c>
      <c r="V21" s="78">
        <v>73125</v>
      </c>
      <c r="W21" s="78">
        <v>77625</v>
      </c>
      <c r="X21" s="79"/>
      <c r="Y21" s="102">
        <v>81250</v>
      </c>
      <c r="Z21" s="78">
        <v>73125</v>
      </c>
      <c r="AA21" s="170">
        <v>77625</v>
      </c>
    </row>
    <row r="22" spans="1:27" s="25" customFormat="1" ht="180" x14ac:dyDescent="0.2">
      <c r="A22" s="326"/>
      <c r="B22" s="95" t="s">
        <v>139</v>
      </c>
      <c r="C22" s="86">
        <v>1300</v>
      </c>
      <c r="D22" s="78">
        <v>0</v>
      </c>
      <c r="E22" s="78">
        <v>2982</v>
      </c>
      <c r="F22" s="78">
        <v>2982</v>
      </c>
      <c r="G22" s="78">
        <v>2137.9699999999998</v>
      </c>
      <c r="H22" s="79"/>
      <c r="I22" s="78">
        <v>10650</v>
      </c>
      <c r="J22" s="78">
        <v>10650</v>
      </c>
      <c r="K22" s="78">
        <v>10650</v>
      </c>
      <c r="L22" s="78">
        <v>10650</v>
      </c>
      <c r="M22" s="78">
        <v>10650</v>
      </c>
      <c r="N22" s="78">
        <v>10650</v>
      </c>
      <c r="O22" s="78">
        <v>10650</v>
      </c>
      <c r="P22" s="79"/>
      <c r="Q22" s="78">
        <v>10650</v>
      </c>
      <c r="R22" s="78">
        <v>10650</v>
      </c>
      <c r="S22" s="78">
        <v>10650</v>
      </c>
      <c r="T22" s="79"/>
      <c r="U22" s="78">
        <v>10650</v>
      </c>
      <c r="V22" s="78">
        <v>10650</v>
      </c>
      <c r="W22" s="78">
        <v>10650</v>
      </c>
      <c r="X22" s="79"/>
      <c r="Y22" s="102">
        <v>10650</v>
      </c>
      <c r="Z22" s="78">
        <v>10650</v>
      </c>
      <c r="AA22" s="170">
        <v>10650</v>
      </c>
    </row>
    <row r="23" spans="1:27" s="25" customFormat="1" ht="240" x14ac:dyDescent="0.2">
      <c r="A23" s="327"/>
      <c r="B23" s="95" t="s">
        <v>215</v>
      </c>
      <c r="C23" s="86">
        <v>1900</v>
      </c>
      <c r="D23" s="78">
        <v>0</v>
      </c>
      <c r="E23" s="78">
        <v>0</v>
      </c>
      <c r="F23" s="78">
        <v>2275</v>
      </c>
      <c r="G23" s="78">
        <v>2022.35</v>
      </c>
      <c r="H23" s="79"/>
      <c r="I23" s="71">
        <v>0</v>
      </c>
      <c r="J23" s="71">
        <v>8125</v>
      </c>
      <c r="K23" s="71">
        <v>8125</v>
      </c>
      <c r="L23" s="71">
        <v>8125</v>
      </c>
      <c r="M23" s="71">
        <v>8125</v>
      </c>
      <c r="N23" s="71">
        <v>8125</v>
      </c>
      <c r="O23" s="71">
        <v>10401</v>
      </c>
      <c r="P23" s="72"/>
      <c r="Q23" s="71">
        <v>0</v>
      </c>
      <c r="R23" s="71">
        <v>8125</v>
      </c>
      <c r="S23" s="71">
        <v>8625</v>
      </c>
      <c r="T23" s="72"/>
      <c r="U23" s="71">
        <v>0</v>
      </c>
      <c r="V23" s="71">
        <v>8125</v>
      </c>
      <c r="W23" s="71">
        <v>8625</v>
      </c>
      <c r="X23" s="72"/>
      <c r="Y23" s="101">
        <v>0</v>
      </c>
      <c r="Z23" s="71">
        <v>8125</v>
      </c>
      <c r="AA23" s="171">
        <v>8625</v>
      </c>
    </row>
    <row r="24" spans="1:27" s="25" customFormat="1" ht="120" customHeight="1" x14ac:dyDescent="0.2">
      <c r="A24" s="26" t="s">
        <v>87</v>
      </c>
      <c r="B24" s="27" t="s">
        <v>128</v>
      </c>
      <c r="C24" s="30">
        <v>1300</v>
      </c>
      <c r="D24" s="29">
        <v>55471</v>
      </c>
      <c r="E24" s="29">
        <v>28771</v>
      </c>
      <c r="F24" s="29">
        <v>28771</v>
      </c>
      <c r="G24" s="29">
        <v>26759.360000000001</v>
      </c>
      <c r="H24" s="28"/>
      <c r="I24" s="29">
        <v>110941</v>
      </c>
      <c r="J24" s="29">
        <v>110941</v>
      </c>
      <c r="K24" s="29">
        <v>89999</v>
      </c>
      <c r="L24" s="29">
        <v>89999</v>
      </c>
      <c r="M24" s="29">
        <v>89999</v>
      </c>
      <c r="N24" s="29">
        <v>89999</v>
      </c>
      <c r="O24" s="29">
        <v>89999</v>
      </c>
      <c r="P24" s="28"/>
      <c r="Q24" s="29">
        <v>110941</v>
      </c>
      <c r="R24" s="29">
        <v>110941</v>
      </c>
      <c r="S24" s="29">
        <v>101007</v>
      </c>
      <c r="T24" s="28"/>
      <c r="U24" s="29">
        <v>110941</v>
      </c>
      <c r="V24" s="29">
        <v>110941</v>
      </c>
      <c r="W24" s="29">
        <v>101007</v>
      </c>
      <c r="X24" s="28"/>
      <c r="Y24" s="105">
        <v>110941</v>
      </c>
      <c r="Z24" s="29">
        <v>110941</v>
      </c>
      <c r="AA24" s="173">
        <v>101007</v>
      </c>
    </row>
    <row r="25" spans="1:27" s="25" customFormat="1" ht="336.75" customHeight="1" x14ac:dyDescent="0.2">
      <c r="A25" s="26" t="s">
        <v>86</v>
      </c>
      <c r="B25" s="3" t="s">
        <v>216</v>
      </c>
      <c r="C25" s="30">
        <v>1100</v>
      </c>
      <c r="D25" s="29">
        <v>0</v>
      </c>
      <c r="E25" s="29">
        <v>0</v>
      </c>
      <c r="F25" s="29">
        <v>0</v>
      </c>
      <c r="G25" s="29">
        <v>0</v>
      </c>
      <c r="H25" s="28"/>
      <c r="I25" s="29">
        <v>323812</v>
      </c>
      <c r="J25" s="29">
        <v>323812</v>
      </c>
      <c r="K25" s="29">
        <f t="shared" ref="K25:O25" si="2">80117+80117+76728+80117+25321</f>
        <v>342400</v>
      </c>
      <c r="L25" s="29">
        <f t="shared" si="2"/>
        <v>342400</v>
      </c>
      <c r="M25" s="29">
        <f t="shared" si="2"/>
        <v>342400</v>
      </c>
      <c r="N25" s="29">
        <f t="shared" si="2"/>
        <v>342400</v>
      </c>
      <c r="O25" s="29">
        <f t="shared" si="2"/>
        <v>342400</v>
      </c>
      <c r="P25" s="28"/>
      <c r="Q25" s="29">
        <v>323812</v>
      </c>
      <c r="R25" s="29">
        <v>323812</v>
      </c>
      <c r="S25" s="29">
        <f>87844+87844+81400+61361+35138</f>
        <v>353587</v>
      </c>
      <c r="T25" s="28"/>
      <c r="U25" s="29">
        <v>323812</v>
      </c>
      <c r="V25" s="29">
        <v>323812</v>
      </c>
      <c r="W25" s="29">
        <f>87844+87844+81400+61361</f>
        <v>318449</v>
      </c>
      <c r="X25" s="28"/>
      <c r="Y25" s="105">
        <v>323812</v>
      </c>
      <c r="Z25" s="29">
        <v>323812</v>
      </c>
      <c r="AA25" s="29">
        <f>87844+87844+81400+61361</f>
        <v>318449</v>
      </c>
    </row>
    <row r="26" spans="1:27" s="25" customFormat="1" ht="325.5" customHeight="1" x14ac:dyDescent="0.2">
      <c r="A26" s="325" t="s">
        <v>88</v>
      </c>
      <c r="B26" s="73" t="s">
        <v>217</v>
      </c>
      <c r="C26" s="85">
        <v>1100</v>
      </c>
      <c r="D26" s="97">
        <f>5200+33800</f>
        <v>39000</v>
      </c>
      <c r="E26" s="97">
        <f>5200+33800</f>
        <v>39000</v>
      </c>
      <c r="F26" s="97">
        <f>5200+33800</f>
        <v>39000</v>
      </c>
      <c r="G26" s="96">
        <v>3426.65</v>
      </c>
      <c r="H26" s="79"/>
      <c r="I26" s="96">
        <f>3315+33800</f>
        <v>37115</v>
      </c>
      <c r="J26" s="96">
        <f>3315+33800</f>
        <v>37115</v>
      </c>
      <c r="K26" s="96">
        <f t="shared" ref="K26:O26" si="3">3315+33280</f>
        <v>36595</v>
      </c>
      <c r="L26" s="96">
        <f t="shared" si="3"/>
        <v>36595</v>
      </c>
      <c r="M26" s="96">
        <f t="shared" si="3"/>
        <v>36595</v>
      </c>
      <c r="N26" s="96">
        <f t="shared" si="3"/>
        <v>36595</v>
      </c>
      <c r="O26" s="96">
        <f t="shared" si="3"/>
        <v>36595</v>
      </c>
      <c r="P26" s="79"/>
      <c r="Q26" s="96">
        <f>3315+33800</f>
        <v>37115</v>
      </c>
      <c r="R26" s="96">
        <v>36595</v>
      </c>
      <c r="S26" s="96">
        <f>10557+94116</f>
        <v>104673</v>
      </c>
      <c r="T26" s="79"/>
      <c r="U26" s="96">
        <f>3315+33800</f>
        <v>37115</v>
      </c>
      <c r="V26" s="96">
        <v>36595</v>
      </c>
      <c r="W26" s="96">
        <f>7245+34224</f>
        <v>41469</v>
      </c>
      <c r="X26" s="79"/>
      <c r="Y26" s="103">
        <f>3315+33800</f>
        <v>37115</v>
      </c>
      <c r="Z26" s="96">
        <v>36595</v>
      </c>
      <c r="AA26" s="96">
        <f>7245+34224</f>
        <v>41469</v>
      </c>
    </row>
    <row r="27" spans="1:27" s="25" customFormat="1" ht="120" x14ac:dyDescent="0.2">
      <c r="A27" s="326"/>
      <c r="B27" s="156" t="s">
        <v>218</v>
      </c>
      <c r="C27" s="86">
        <v>1200</v>
      </c>
      <c r="D27" s="96"/>
      <c r="E27" s="96"/>
      <c r="F27" s="96">
        <v>0</v>
      </c>
      <c r="G27" s="96">
        <v>0</v>
      </c>
      <c r="H27" s="79"/>
      <c r="I27" s="96">
        <v>0</v>
      </c>
      <c r="J27" s="96">
        <v>0</v>
      </c>
      <c r="K27" s="96">
        <v>520</v>
      </c>
      <c r="L27" s="96">
        <v>520</v>
      </c>
      <c r="M27" s="96">
        <v>520</v>
      </c>
      <c r="N27" s="96">
        <v>545</v>
      </c>
      <c r="O27" s="96">
        <v>545</v>
      </c>
      <c r="P27" s="79"/>
      <c r="Q27" s="96">
        <v>0</v>
      </c>
      <c r="R27" s="96">
        <v>520</v>
      </c>
      <c r="S27" s="96">
        <v>1606</v>
      </c>
      <c r="T27" s="79"/>
      <c r="U27" s="96">
        <v>0</v>
      </c>
      <c r="V27" s="96">
        <v>520</v>
      </c>
      <c r="W27" s="96">
        <v>584</v>
      </c>
      <c r="X27" s="79"/>
      <c r="Y27" s="103">
        <v>0</v>
      </c>
      <c r="Z27" s="96">
        <v>520</v>
      </c>
      <c r="AA27" s="220">
        <v>584</v>
      </c>
    </row>
    <row r="28" spans="1:27" s="25" customFormat="1" ht="195" x14ac:dyDescent="0.2">
      <c r="A28" s="326"/>
      <c r="B28" s="77" t="s">
        <v>219</v>
      </c>
      <c r="C28" s="86">
        <v>1200</v>
      </c>
      <c r="D28" s="96">
        <v>10400</v>
      </c>
      <c r="E28" s="96">
        <v>10400</v>
      </c>
      <c r="F28" s="96">
        <v>10400</v>
      </c>
      <c r="G28" s="96">
        <v>1249.47</v>
      </c>
      <c r="H28" s="79"/>
      <c r="I28" s="96">
        <v>6630</v>
      </c>
      <c r="J28" s="96">
        <v>6630</v>
      </c>
      <c r="K28" s="96">
        <v>6630</v>
      </c>
      <c r="L28" s="96">
        <v>6630</v>
      </c>
      <c r="M28" s="96">
        <v>6630</v>
      </c>
      <c r="N28" s="96">
        <v>6630</v>
      </c>
      <c r="O28" s="96">
        <v>6630</v>
      </c>
      <c r="P28" s="79"/>
      <c r="Q28" s="96">
        <v>6630</v>
      </c>
      <c r="R28" s="96">
        <v>6630</v>
      </c>
      <c r="S28" s="96">
        <v>7038</v>
      </c>
      <c r="T28" s="79"/>
      <c r="U28" s="96">
        <v>6630</v>
      </c>
      <c r="V28" s="96">
        <v>6630</v>
      </c>
      <c r="W28" s="96">
        <v>4830</v>
      </c>
      <c r="X28" s="79"/>
      <c r="Y28" s="103">
        <v>6630</v>
      </c>
      <c r="Z28" s="96">
        <v>6630</v>
      </c>
      <c r="AA28" s="220">
        <v>4830</v>
      </c>
    </row>
    <row r="29" spans="1:27" s="25" customFormat="1" ht="201" customHeight="1" x14ac:dyDescent="0.2">
      <c r="A29" s="326"/>
      <c r="B29" s="77" t="s">
        <v>220</v>
      </c>
      <c r="C29" s="86">
        <v>1900</v>
      </c>
      <c r="D29" s="96">
        <v>20800</v>
      </c>
      <c r="E29" s="96">
        <v>20800</v>
      </c>
      <c r="F29" s="96">
        <v>20800</v>
      </c>
      <c r="G29" s="96">
        <v>491.14</v>
      </c>
      <c r="H29" s="79"/>
      <c r="I29" s="96">
        <v>13260</v>
      </c>
      <c r="J29" s="96">
        <v>13260</v>
      </c>
      <c r="K29" s="96">
        <v>13260</v>
      </c>
      <c r="L29" s="96">
        <v>13260</v>
      </c>
      <c r="M29" s="96">
        <v>13260</v>
      </c>
      <c r="N29" s="96">
        <v>13260</v>
      </c>
      <c r="O29" s="96">
        <v>13260</v>
      </c>
      <c r="P29" s="79"/>
      <c r="Q29" s="96">
        <v>13260</v>
      </c>
      <c r="R29" s="96">
        <v>13260</v>
      </c>
      <c r="S29" s="96">
        <v>14076</v>
      </c>
      <c r="T29" s="79"/>
      <c r="U29" s="96">
        <v>13260</v>
      </c>
      <c r="V29" s="96">
        <v>13260</v>
      </c>
      <c r="W29" s="96">
        <v>9660</v>
      </c>
      <c r="X29" s="79"/>
      <c r="Y29" s="103">
        <v>13260</v>
      </c>
      <c r="Z29" s="96">
        <v>13260</v>
      </c>
      <c r="AA29" s="220">
        <v>9660</v>
      </c>
    </row>
    <row r="30" spans="1:27" s="25" customFormat="1" ht="201" customHeight="1" x14ac:dyDescent="0.2">
      <c r="A30" s="327"/>
      <c r="B30" s="76" t="s">
        <v>221</v>
      </c>
      <c r="C30" s="87">
        <v>1300</v>
      </c>
      <c r="D30" s="82">
        <v>15600</v>
      </c>
      <c r="E30" s="82">
        <v>15600</v>
      </c>
      <c r="F30" s="82">
        <v>15600</v>
      </c>
      <c r="G30" s="82">
        <v>6197.03</v>
      </c>
      <c r="H30" s="72"/>
      <c r="I30" s="82">
        <f t="shared" ref="I30:O30" si="4">9945+450</f>
        <v>10395</v>
      </c>
      <c r="J30" s="82">
        <f t="shared" si="4"/>
        <v>10395</v>
      </c>
      <c r="K30" s="82">
        <f t="shared" si="4"/>
        <v>10395</v>
      </c>
      <c r="L30" s="82">
        <f t="shared" si="4"/>
        <v>10395</v>
      </c>
      <c r="M30" s="82">
        <f t="shared" si="4"/>
        <v>10395</v>
      </c>
      <c r="N30" s="82">
        <f t="shared" si="4"/>
        <v>10395</v>
      </c>
      <c r="O30" s="82">
        <f t="shared" si="4"/>
        <v>10395</v>
      </c>
      <c r="P30" s="72"/>
      <c r="Q30" s="82">
        <f>9945+450</f>
        <v>10395</v>
      </c>
      <c r="R30" s="82">
        <f>9945+450</f>
        <v>10395</v>
      </c>
      <c r="S30" s="82">
        <f>9945+450</f>
        <v>10395</v>
      </c>
      <c r="T30" s="72"/>
      <c r="U30" s="82">
        <f>9945+450</f>
        <v>10395</v>
      </c>
      <c r="V30" s="82">
        <f>9945+450</f>
        <v>10395</v>
      </c>
      <c r="W30" s="82">
        <v>7245</v>
      </c>
      <c r="X30" s="72"/>
      <c r="Y30" s="104">
        <f>9945+450</f>
        <v>10395</v>
      </c>
      <c r="Z30" s="82">
        <f>9945+450</f>
        <v>10395</v>
      </c>
      <c r="AA30" s="172">
        <v>7245</v>
      </c>
    </row>
    <row r="31" spans="1:27" s="25" customFormat="1" ht="150.75" x14ac:dyDescent="0.2">
      <c r="A31" s="159" t="s">
        <v>110</v>
      </c>
      <c r="B31" s="77" t="s">
        <v>176</v>
      </c>
      <c r="C31" s="86">
        <v>1100</v>
      </c>
      <c r="D31" s="96"/>
      <c r="E31" s="96"/>
      <c r="F31" s="96">
        <v>0</v>
      </c>
      <c r="G31" s="96">
        <v>0</v>
      </c>
      <c r="H31" s="79"/>
      <c r="I31" s="82"/>
      <c r="J31" s="82">
        <v>0</v>
      </c>
      <c r="K31" s="82">
        <v>0</v>
      </c>
      <c r="L31" s="82">
        <v>0</v>
      </c>
      <c r="M31" s="82">
        <f>130+780</f>
        <v>910</v>
      </c>
      <c r="N31" s="82">
        <f>130+780</f>
        <v>910</v>
      </c>
      <c r="O31" s="82">
        <f>130+780</f>
        <v>910</v>
      </c>
      <c r="P31" s="72"/>
      <c r="Q31" s="82">
        <v>0</v>
      </c>
      <c r="R31" s="82">
        <v>0</v>
      </c>
      <c r="S31" s="82">
        <v>0</v>
      </c>
      <c r="T31" s="72"/>
      <c r="U31" s="82">
        <v>0</v>
      </c>
      <c r="V31" s="82">
        <v>0</v>
      </c>
      <c r="W31" s="82">
        <v>0</v>
      </c>
      <c r="X31" s="72"/>
      <c r="Y31" s="104">
        <v>0</v>
      </c>
      <c r="Z31" s="82">
        <v>0</v>
      </c>
      <c r="AA31" s="172">
        <v>0</v>
      </c>
    </row>
    <row r="32" spans="1:27" s="25" customFormat="1" ht="114" customHeight="1" x14ac:dyDescent="0.2">
      <c r="A32" s="26" t="s">
        <v>89</v>
      </c>
      <c r="B32" s="27" t="s">
        <v>222</v>
      </c>
      <c r="C32" s="30">
        <v>1200</v>
      </c>
      <c r="D32" s="29">
        <v>0</v>
      </c>
      <c r="E32" s="29">
        <v>0</v>
      </c>
      <c r="F32" s="29">
        <v>0</v>
      </c>
      <c r="G32" s="29">
        <v>0</v>
      </c>
      <c r="H32" s="28"/>
      <c r="I32" s="29">
        <v>42219</v>
      </c>
      <c r="J32" s="29">
        <v>42219</v>
      </c>
      <c r="K32" s="29">
        <v>84436</v>
      </c>
      <c r="L32" s="29">
        <v>84436</v>
      </c>
      <c r="M32" s="29">
        <v>84436</v>
      </c>
      <c r="N32" s="29">
        <v>84436</v>
      </c>
      <c r="O32" s="29">
        <v>84436</v>
      </c>
      <c r="P32" s="28"/>
      <c r="Q32" s="29">
        <v>42219</v>
      </c>
      <c r="R32" s="29">
        <v>42219</v>
      </c>
      <c r="S32" s="29">
        <v>89578</v>
      </c>
      <c r="T32" s="28"/>
      <c r="U32" s="29">
        <v>42219</v>
      </c>
      <c r="V32" s="29">
        <v>42219</v>
      </c>
      <c r="W32" s="29">
        <v>89578</v>
      </c>
      <c r="X32" s="28"/>
      <c r="Y32" s="105">
        <v>42219</v>
      </c>
      <c r="Z32" s="29">
        <v>42219</v>
      </c>
      <c r="AA32" s="29">
        <v>89578</v>
      </c>
    </row>
    <row r="33" spans="1:27" s="25" customFormat="1" ht="44.25" customHeight="1" x14ac:dyDescent="0.2">
      <c r="A33" s="26" t="s">
        <v>89</v>
      </c>
      <c r="B33" s="31" t="s">
        <v>129</v>
      </c>
      <c r="C33" s="30">
        <v>1200</v>
      </c>
      <c r="D33" s="29">
        <v>0</v>
      </c>
      <c r="E33" s="29">
        <v>0</v>
      </c>
      <c r="F33" s="29">
        <v>0</v>
      </c>
      <c r="G33" s="29">
        <v>0</v>
      </c>
      <c r="H33" s="28"/>
      <c r="I33" s="29">
        <v>84436</v>
      </c>
      <c r="J33" s="29">
        <v>84436</v>
      </c>
      <c r="K33" s="29">
        <v>84436</v>
      </c>
      <c r="L33" s="29">
        <v>84436</v>
      </c>
      <c r="M33" s="29">
        <v>84436</v>
      </c>
      <c r="N33" s="29">
        <v>84436</v>
      </c>
      <c r="O33" s="29">
        <v>84436</v>
      </c>
      <c r="P33" s="28"/>
      <c r="Q33" s="29">
        <v>84436</v>
      </c>
      <c r="R33" s="29">
        <v>84436</v>
      </c>
      <c r="S33" s="29">
        <v>84436</v>
      </c>
      <c r="T33" s="28"/>
      <c r="U33" s="29">
        <v>84436</v>
      </c>
      <c r="V33" s="29">
        <v>84436</v>
      </c>
      <c r="W33" s="29">
        <v>84436</v>
      </c>
      <c r="X33" s="28"/>
      <c r="Y33" s="105">
        <v>84436</v>
      </c>
      <c r="Z33" s="29">
        <v>84436</v>
      </c>
      <c r="AA33" s="173">
        <v>84436</v>
      </c>
    </row>
    <row r="34" spans="1:27" s="25" customFormat="1" ht="90.75" x14ac:dyDescent="0.2">
      <c r="A34" s="160" t="s">
        <v>89</v>
      </c>
      <c r="B34" s="31" t="s">
        <v>199</v>
      </c>
      <c r="C34" s="30">
        <v>1200</v>
      </c>
      <c r="D34" s="29">
        <v>0</v>
      </c>
      <c r="E34" s="29">
        <v>0</v>
      </c>
      <c r="F34" s="29">
        <v>0</v>
      </c>
      <c r="G34" s="29">
        <v>0</v>
      </c>
      <c r="H34" s="28"/>
      <c r="I34" s="29">
        <v>0</v>
      </c>
      <c r="J34" s="29">
        <v>0</v>
      </c>
      <c r="K34" s="29">
        <v>0</v>
      </c>
      <c r="L34" s="29">
        <v>0</v>
      </c>
      <c r="M34" s="29">
        <v>0</v>
      </c>
      <c r="N34" s="29">
        <v>0</v>
      </c>
      <c r="O34" s="29">
        <v>0</v>
      </c>
      <c r="P34" s="28"/>
      <c r="Q34" s="29">
        <v>0</v>
      </c>
      <c r="R34" s="29">
        <v>0</v>
      </c>
      <c r="S34" s="29">
        <v>35721</v>
      </c>
      <c r="T34" s="28"/>
      <c r="U34" s="29">
        <v>0</v>
      </c>
      <c r="V34" s="29">
        <v>0</v>
      </c>
      <c r="W34" s="29">
        <v>0</v>
      </c>
      <c r="X34" s="28"/>
      <c r="Y34" s="105">
        <v>0</v>
      </c>
      <c r="Z34" s="29">
        <v>0</v>
      </c>
      <c r="AA34" s="29">
        <v>0</v>
      </c>
    </row>
    <row r="35" spans="1:27" s="25" customFormat="1" ht="84.75" customHeight="1" x14ac:dyDescent="0.2">
      <c r="A35" s="26" t="s">
        <v>88</v>
      </c>
      <c r="B35" s="32" t="s">
        <v>223</v>
      </c>
      <c r="C35" s="30">
        <v>1100</v>
      </c>
      <c r="D35" s="4">
        <v>0</v>
      </c>
      <c r="E35" s="4">
        <v>0</v>
      </c>
      <c r="F35" s="4">
        <v>0</v>
      </c>
      <c r="G35" s="4">
        <v>0</v>
      </c>
      <c r="H35" s="2"/>
      <c r="I35" s="4">
        <v>64800</v>
      </c>
      <c r="J35" s="4">
        <v>64800</v>
      </c>
      <c r="K35" s="4">
        <v>64800</v>
      </c>
      <c r="L35" s="4">
        <v>64800</v>
      </c>
      <c r="M35" s="4">
        <v>64800</v>
      </c>
      <c r="N35" s="4">
        <v>64800</v>
      </c>
      <c r="O35" s="4">
        <v>64800</v>
      </c>
      <c r="P35" s="2"/>
      <c r="Q35" s="4">
        <v>64800</v>
      </c>
      <c r="R35" s="4">
        <v>64800</v>
      </c>
      <c r="S35" s="4">
        <f>17280*4</f>
        <v>69120</v>
      </c>
      <c r="T35" s="2"/>
      <c r="U35" s="4">
        <v>64800</v>
      </c>
      <c r="V35" s="4">
        <v>64800</v>
      </c>
      <c r="W35" s="4">
        <f>17280*3</f>
        <v>51840</v>
      </c>
      <c r="X35" s="2"/>
      <c r="Y35" s="106">
        <v>64800</v>
      </c>
      <c r="Z35" s="4">
        <v>64800</v>
      </c>
      <c r="AA35" s="4">
        <f>17280*3</f>
        <v>51840</v>
      </c>
    </row>
    <row r="36" spans="1:27" s="25" customFormat="1" ht="51" customHeight="1" x14ac:dyDescent="0.2">
      <c r="A36" s="160" t="s">
        <v>185</v>
      </c>
      <c r="B36" s="31" t="s">
        <v>186</v>
      </c>
      <c r="C36" s="30">
        <v>1100</v>
      </c>
      <c r="D36" s="4">
        <v>0</v>
      </c>
      <c r="E36" s="4">
        <v>0</v>
      </c>
      <c r="F36" s="4">
        <v>0</v>
      </c>
      <c r="G36" s="4">
        <v>0</v>
      </c>
      <c r="H36" s="2"/>
      <c r="I36" s="4">
        <v>0</v>
      </c>
      <c r="J36" s="4">
        <v>0</v>
      </c>
      <c r="K36" s="4">
        <v>0</v>
      </c>
      <c r="L36" s="4">
        <v>0</v>
      </c>
      <c r="M36" s="4">
        <v>0</v>
      </c>
      <c r="N36" s="4">
        <v>0</v>
      </c>
      <c r="O36" s="4">
        <v>0</v>
      </c>
      <c r="P36" s="2"/>
      <c r="Q36" s="4">
        <v>0</v>
      </c>
      <c r="R36" s="4">
        <v>0</v>
      </c>
      <c r="S36" s="4">
        <f>ROUNDUP(426235.31*0.03,0)</f>
        <v>12788</v>
      </c>
      <c r="T36" s="2"/>
      <c r="U36" s="4">
        <v>0</v>
      </c>
      <c r="V36" s="4">
        <v>0</v>
      </c>
      <c r="W36" s="4">
        <v>0</v>
      </c>
      <c r="X36" s="2"/>
      <c r="Y36" s="106">
        <v>0</v>
      </c>
      <c r="Z36" s="4">
        <v>0</v>
      </c>
      <c r="AA36" s="174">
        <v>0</v>
      </c>
    </row>
    <row r="37" spans="1:27" s="25" customFormat="1" ht="51" customHeight="1" x14ac:dyDescent="0.2">
      <c r="A37" s="160" t="s">
        <v>185</v>
      </c>
      <c r="B37" s="31" t="s">
        <v>186</v>
      </c>
      <c r="C37" s="30">
        <v>1200</v>
      </c>
      <c r="D37" s="4">
        <v>0</v>
      </c>
      <c r="E37" s="4">
        <v>0</v>
      </c>
      <c r="F37" s="4">
        <v>0</v>
      </c>
      <c r="G37" s="4">
        <v>0</v>
      </c>
      <c r="H37" s="2"/>
      <c r="I37" s="4">
        <v>0</v>
      </c>
      <c r="J37" s="4">
        <v>0</v>
      </c>
      <c r="K37" s="4">
        <v>0</v>
      </c>
      <c r="L37" s="4">
        <v>0</v>
      </c>
      <c r="M37" s="4">
        <v>0</v>
      </c>
      <c r="N37" s="4">
        <v>0</v>
      </c>
      <c r="O37" s="4">
        <v>0</v>
      </c>
      <c r="P37" s="2"/>
      <c r="Q37" s="4">
        <v>0</v>
      </c>
      <c r="R37" s="4">
        <v>0</v>
      </c>
      <c r="S37" s="4">
        <f>ROUNDUP(176954.84*0.03,0)</f>
        <v>5309</v>
      </c>
      <c r="T37" s="2"/>
      <c r="U37" s="4">
        <v>0</v>
      </c>
      <c r="V37" s="4">
        <v>0</v>
      </c>
      <c r="W37" s="4">
        <v>0</v>
      </c>
      <c r="X37" s="2"/>
      <c r="Y37" s="106">
        <v>0</v>
      </c>
      <c r="Z37" s="4">
        <v>0</v>
      </c>
      <c r="AA37" s="174">
        <v>0</v>
      </c>
    </row>
    <row r="38" spans="1:27" s="25" customFormat="1" ht="51" customHeight="1" x14ac:dyDescent="0.2">
      <c r="A38" s="160" t="s">
        <v>185</v>
      </c>
      <c r="B38" s="31" t="s">
        <v>186</v>
      </c>
      <c r="C38" s="30">
        <v>1300</v>
      </c>
      <c r="D38" s="4">
        <v>0</v>
      </c>
      <c r="E38" s="4">
        <v>0</v>
      </c>
      <c r="F38" s="4">
        <v>0</v>
      </c>
      <c r="G38" s="4">
        <v>0</v>
      </c>
      <c r="H38" s="2"/>
      <c r="I38" s="4">
        <v>0</v>
      </c>
      <c r="J38" s="4">
        <v>0</v>
      </c>
      <c r="K38" s="4">
        <v>0</v>
      </c>
      <c r="L38" s="4">
        <v>0</v>
      </c>
      <c r="M38" s="4">
        <v>0</v>
      </c>
      <c r="N38" s="4">
        <v>0</v>
      </c>
      <c r="O38" s="4">
        <v>0</v>
      </c>
      <c r="P38" s="2"/>
      <c r="Q38" s="4">
        <v>0</v>
      </c>
      <c r="R38" s="4">
        <v>0</v>
      </c>
      <c r="S38" s="4">
        <f>ROUNDUP(124241.1*0.03,0)</f>
        <v>3728</v>
      </c>
      <c r="T38" s="2"/>
      <c r="U38" s="4">
        <v>0</v>
      </c>
      <c r="V38" s="4">
        <v>0</v>
      </c>
      <c r="W38" s="4">
        <v>0</v>
      </c>
      <c r="X38" s="2"/>
      <c r="Y38" s="106">
        <v>0</v>
      </c>
      <c r="Z38" s="4">
        <v>0</v>
      </c>
      <c r="AA38" s="174">
        <v>0</v>
      </c>
    </row>
    <row r="39" spans="1:27" s="25" customFormat="1" ht="51" customHeight="1" x14ac:dyDescent="0.2">
      <c r="A39" s="160" t="s">
        <v>185</v>
      </c>
      <c r="B39" s="31" t="s">
        <v>186</v>
      </c>
      <c r="C39" s="30">
        <v>1900</v>
      </c>
      <c r="D39" s="4">
        <v>0</v>
      </c>
      <c r="E39" s="4">
        <v>0</v>
      </c>
      <c r="F39" s="4">
        <v>0</v>
      </c>
      <c r="G39" s="4">
        <v>0</v>
      </c>
      <c r="H39" s="2"/>
      <c r="I39" s="4">
        <v>0</v>
      </c>
      <c r="J39" s="4">
        <v>0</v>
      </c>
      <c r="K39" s="4">
        <v>0</v>
      </c>
      <c r="L39" s="4">
        <v>0</v>
      </c>
      <c r="M39" s="4">
        <v>0</v>
      </c>
      <c r="N39" s="4">
        <v>0</v>
      </c>
      <c r="O39" s="4">
        <v>0</v>
      </c>
      <c r="P39" s="2"/>
      <c r="Q39" s="4">
        <v>0</v>
      </c>
      <c r="R39" s="4">
        <v>0</v>
      </c>
      <c r="S39" s="4">
        <f>ROUNDUP(26813.73*0.03,0)</f>
        <v>805</v>
      </c>
      <c r="T39" s="2"/>
      <c r="U39" s="4">
        <v>0</v>
      </c>
      <c r="V39" s="4">
        <v>0</v>
      </c>
      <c r="W39" s="4">
        <v>0</v>
      </c>
      <c r="X39" s="2"/>
      <c r="Y39" s="106">
        <v>0</v>
      </c>
      <c r="Z39" s="4">
        <v>0</v>
      </c>
      <c r="AA39" s="174">
        <v>0</v>
      </c>
    </row>
    <row r="40" spans="1:27" s="25" customFormat="1" ht="15.75" x14ac:dyDescent="0.25">
      <c r="A40" s="33"/>
      <c r="B40" s="34" t="s">
        <v>90</v>
      </c>
      <c r="C40" s="35" t="s">
        <v>91</v>
      </c>
      <c r="D40" s="36">
        <f>SUM(D8:D39)</f>
        <v>141271</v>
      </c>
      <c r="E40" s="36">
        <f>SUM(E8:E39)</f>
        <v>145763</v>
      </c>
      <c r="F40" s="36">
        <f>SUM(F8:F39)</f>
        <v>145763</v>
      </c>
      <c r="G40" s="36">
        <f>SUM(G8:G39)</f>
        <v>50072.72</v>
      </c>
      <c r="H40" s="36"/>
      <c r="I40" s="36">
        <f t="shared" ref="I40:O40" si="5">SUM(I8:I39)</f>
        <v>957302</v>
      </c>
      <c r="J40" s="36">
        <f t="shared" si="5"/>
        <v>957302</v>
      </c>
      <c r="K40" s="36">
        <f t="shared" si="5"/>
        <v>997165</v>
      </c>
      <c r="L40" s="36">
        <f t="shared" si="5"/>
        <v>997165</v>
      </c>
      <c r="M40" s="36">
        <f t="shared" si="5"/>
        <v>998075</v>
      </c>
      <c r="N40" s="36">
        <f t="shared" si="5"/>
        <v>999206</v>
      </c>
      <c r="O40" s="36">
        <f t="shared" si="5"/>
        <v>999206</v>
      </c>
      <c r="P40" s="36"/>
      <c r="Q40" s="36">
        <f>SUM(Q8:Q39)</f>
        <v>957302</v>
      </c>
      <c r="R40" s="36">
        <f>SUM(R8:R39)</f>
        <v>957302</v>
      </c>
      <c r="S40" s="36">
        <f>SUM(S8:S39)</f>
        <v>1172123</v>
      </c>
      <c r="T40" s="36"/>
      <c r="U40" s="36">
        <f>SUM(U8:U39)</f>
        <v>957302</v>
      </c>
      <c r="V40" s="36">
        <f>SUM(V8:V39)</f>
        <v>957302</v>
      </c>
      <c r="W40" s="36">
        <f>SUM(W8:W39)</f>
        <v>987354</v>
      </c>
      <c r="X40" s="36"/>
      <c r="Y40" s="36">
        <f>SUM(Y8:Y39)</f>
        <v>957302</v>
      </c>
      <c r="Z40" s="36">
        <f>SUM(Z8:Z39)</f>
        <v>957302</v>
      </c>
      <c r="AA40" s="36">
        <f>SUM(AA8:AA39)</f>
        <v>987354</v>
      </c>
    </row>
    <row r="41" spans="1:27" s="25" customFormat="1" ht="129" customHeight="1" x14ac:dyDescent="0.2">
      <c r="A41" s="325" t="s">
        <v>86</v>
      </c>
      <c r="B41" s="84" t="s">
        <v>224</v>
      </c>
      <c r="C41" s="85">
        <v>2400</v>
      </c>
      <c r="D41" s="74">
        <v>0</v>
      </c>
      <c r="E41" s="74">
        <v>0</v>
      </c>
      <c r="F41" s="74">
        <v>0</v>
      </c>
      <c r="G41" s="74">
        <v>0</v>
      </c>
      <c r="H41" s="81"/>
      <c r="I41" s="92">
        <v>4920</v>
      </c>
      <c r="J41" s="92">
        <v>4920</v>
      </c>
      <c r="K41" s="92">
        <v>4920</v>
      </c>
      <c r="L41" s="92">
        <v>4920</v>
      </c>
      <c r="M41" s="92">
        <v>4920</v>
      </c>
      <c r="N41" s="92">
        <v>4920</v>
      </c>
      <c r="O41" s="92">
        <v>4920</v>
      </c>
      <c r="P41" s="81"/>
      <c r="Q41" s="92">
        <v>4920</v>
      </c>
      <c r="R41" s="92">
        <v>4920</v>
      </c>
      <c r="S41" s="92">
        <v>5280</v>
      </c>
      <c r="T41" s="81"/>
      <c r="U41" s="92">
        <v>4920</v>
      </c>
      <c r="V41" s="92">
        <v>4920</v>
      </c>
      <c r="W41" s="92">
        <v>5280</v>
      </c>
      <c r="X41" s="81"/>
      <c r="Y41" s="108">
        <v>4920</v>
      </c>
      <c r="Z41" s="92">
        <v>4920</v>
      </c>
      <c r="AA41" s="92">
        <v>5280</v>
      </c>
    </row>
    <row r="42" spans="1:27" s="25" customFormat="1" ht="128.25" customHeight="1" x14ac:dyDescent="0.2">
      <c r="A42" s="326"/>
      <c r="B42" s="77" t="s">
        <v>225</v>
      </c>
      <c r="C42" s="86">
        <v>2200</v>
      </c>
      <c r="D42" s="78">
        <v>0</v>
      </c>
      <c r="E42" s="78">
        <v>0</v>
      </c>
      <c r="F42" s="78">
        <v>0</v>
      </c>
      <c r="G42" s="78">
        <v>0</v>
      </c>
      <c r="H42" s="83"/>
      <c r="I42" s="93">
        <v>4050</v>
      </c>
      <c r="J42" s="93">
        <v>4050</v>
      </c>
      <c r="K42" s="93">
        <v>4050</v>
      </c>
      <c r="L42" s="93">
        <v>4050</v>
      </c>
      <c r="M42" s="93">
        <v>4050</v>
      </c>
      <c r="N42" s="93">
        <v>4050</v>
      </c>
      <c r="O42" s="93">
        <v>4050</v>
      </c>
      <c r="P42" s="83"/>
      <c r="Q42" s="93">
        <v>4050</v>
      </c>
      <c r="R42" s="93">
        <v>4050</v>
      </c>
      <c r="S42" s="93">
        <v>4350</v>
      </c>
      <c r="T42" s="83"/>
      <c r="U42" s="93">
        <v>4050</v>
      </c>
      <c r="V42" s="93">
        <v>4050</v>
      </c>
      <c r="W42" s="93">
        <v>4350</v>
      </c>
      <c r="X42" s="83"/>
      <c r="Y42" s="109">
        <v>4050</v>
      </c>
      <c r="Z42" s="93">
        <v>4050</v>
      </c>
      <c r="AA42" s="221">
        <v>4350</v>
      </c>
    </row>
    <row r="43" spans="1:27" s="25" customFormat="1" ht="138.75" customHeight="1" x14ac:dyDescent="0.2">
      <c r="A43" s="327"/>
      <c r="B43" s="76" t="s">
        <v>192</v>
      </c>
      <c r="C43" s="87">
        <v>2900</v>
      </c>
      <c r="D43" s="71">
        <v>0</v>
      </c>
      <c r="E43" s="71">
        <v>0</v>
      </c>
      <c r="F43" s="71">
        <v>0</v>
      </c>
      <c r="G43" s="71">
        <v>0</v>
      </c>
      <c r="H43" s="80"/>
      <c r="I43" s="94">
        <v>3840</v>
      </c>
      <c r="J43" s="94">
        <v>3840</v>
      </c>
      <c r="K43" s="94">
        <v>3840</v>
      </c>
      <c r="L43" s="94">
        <v>3840</v>
      </c>
      <c r="M43" s="94">
        <v>3840</v>
      </c>
      <c r="N43" s="94">
        <v>3840</v>
      </c>
      <c r="O43" s="94">
        <f>3840+869</f>
        <v>4709</v>
      </c>
      <c r="P43" s="80"/>
      <c r="Q43" s="94">
        <v>3840</v>
      </c>
      <c r="R43" s="94">
        <v>3840</v>
      </c>
      <c r="S43" s="94">
        <v>3840</v>
      </c>
      <c r="T43" s="80"/>
      <c r="U43" s="94">
        <v>3840</v>
      </c>
      <c r="V43" s="94">
        <v>3840</v>
      </c>
      <c r="W43" s="94">
        <v>3840</v>
      </c>
      <c r="X43" s="80"/>
      <c r="Y43" s="110">
        <v>3840</v>
      </c>
      <c r="Z43" s="94">
        <v>3840</v>
      </c>
      <c r="AA43" s="176">
        <v>3840</v>
      </c>
    </row>
    <row r="44" spans="1:27" s="25" customFormat="1" ht="142.5" customHeight="1" x14ac:dyDescent="0.2">
      <c r="A44" s="325" t="s">
        <v>86</v>
      </c>
      <c r="B44" s="88" t="s">
        <v>226</v>
      </c>
      <c r="C44" s="85">
        <v>2400</v>
      </c>
      <c r="D44" s="74">
        <v>0</v>
      </c>
      <c r="E44" s="74">
        <v>0</v>
      </c>
      <c r="F44" s="74">
        <v>0</v>
      </c>
      <c r="G44" s="74">
        <v>0</v>
      </c>
      <c r="H44" s="81"/>
      <c r="I44" s="74">
        <v>3280</v>
      </c>
      <c r="J44" s="74">
        <v>3280</v>
      </c>
      <c r="K44" s="74">
        <v>3280</v>
      </c>
      <c r="L44" s="74">
        <v>3280</v>
      </c>
      <c r="M44" s="74">
        <v>3280</v>
      </c>
      <c r="N44" s="74">
        <v>3280</v>
      </c>
      <c r="O44" s="74">
        <v>3280</v>
      </c>
      <c r="P44" s="81"/>
      <c r="Q44" s="74">
        <v>3280</v>
      </c>
      <c r="R44" s="74">
        <v>3280</v>
      </c>
      <c r="S44" s="74">
        <v>2320</v>
      </c>
      <c r="T44" s="81"/>
      <c r="U44" s="74">
        <v>3280</v>
      </c>
      <c r="V44" s="74">
        <v>3280</v>
      </c>
      <c r="W44" s="74">
        <v>2320</v>
      </c>
      <c r="X44" s="81"/>
      <c r="Y44" s="100">
        <v>3280</v>
      </c>
      <c r="Z44" s="74">
        <v>3280</v>
      </c>
      <c r="AA44" s="219">
        <v>2320</v>
      </c>
    </row>
    <row r="45" spans="1:27" s="25" customFormat="1" ht="105" x14ac:dyDescent="0.2">
      <c r="A45" s="327"/>
      <c r="B45" s="89" t="s">
        <v>137</v>
      </c>
      <c r="C45" s="87">
        <v>2900</v>
      </c>
      <c r="D45" s="71">
        <v>0</v>
      </c>
      <c r="E45" s="71">
        <v>0</v>
      </c>
      <c r="F45" s="71">
        <v>0</v>
      </c>
      <c r="G45" s="71">
        <v>0</v>
      </c>
      <c r="H45" s="80"/>
      <c r="I45" s="71">
        <v>4000</v>
      </c>
      <c r="J45" s="71">
        <v>4000</v>
      </c>
      <c r="K45" s="71">
        <v>4000</v>
      </c>
      <c r="L45" s="71">
        <v>4000</v>
      </c>
      <c r="M45" s="71">
        <v>4000</v>
      </c>
      <c r="N45" s="71">
        <v>4000</v>
      </c>
      <c r="O45" s="71">
        <f>4000-869</f>
        <v>3131</v>
      </c>
      <c r="P45" s="80"/>
      <c r="Q45" s="71">
        <v>4000</v>
      </c>
      <c r="R45" s="71">
        <v>4000</v>
      </c>
      <c r="S45" s="71">
        <v>4000</v>
      </c>
      <c r="T45" s="80"/>
      <c r="U45" s="71">
        <v>4000</v>
      </c>
      <c r="V45" s="71">
        <v>4000</v>
      </c>
      <c r="W45" s="71">
        <v>4000</v>
      </c>
      <c r="X45" s="80"/>
      <c r="Y45" s="101">
        <v>4000</v>
      </c>
      <c r="Z45" s="71">
        <v>4000</v>
      </c>
      <c r="AA45" s="171">
        <v>4000</v>
      </c>
    </row>
    <row r="46" spans="1:27" s="25" customFormat="1" ht="54" customHeight="1" x14ac:dyDescent="0.2">
      <c r="A46" s="325" t="s">
        <v>86</v>
      </c>
      <c r="B46" s="90" t="s">
        <v>227</v>
      </c>
      <c r="C46" s="85">
        <v>2400</v>
      </c>
      <c r="D46" s="74">
        <v>0</v>
      </c>
      <c r="E46" s="74">
        <v>0</v>
      </c>
      <c r="F46" s="74">
        <v>0</v>
      </c>
      <c r="G46" s="74">
        <v>0</v>
      </c>
      <c r="H46" s="81"/>
      <c r="I46" s="74">
        <v>2460</v>
      </c>
      <c r="J46" s="74">
        <v>2460</v>
      </c>
      <c r="K46" s="74">
        <v>2460</v>
      </c>
      <c r="L46" s="74">
        <v>2460</v>
      </c>
      <c r="M46" s="74">
        <v>2460</v>
      </c>
      <c r="N46" s="74">
        <v>2460</v>
      </c>
      <c r="O46" s="74">
        <v>2460</v>
      </c>
      <c r="P46" s="81"/>
      <c r="Q46" s="74">
        <v>2460</v>
      </c>
      <c r="R46" s="74">
        <v>2460</v>
      </c>
      <c r="S46" s="74">
        <v>2640</v>
      </c>
      <c r="T46" s="81"/>
      <c r="U46" s="74">
        <v>2460</v>
      </c>
      <c r="V46" s="74">
        <v>2460</v>
      </c>
      <c r="W46" s="74">
        <v>2640</v>
      </c>
      <c r="X46" s="81"/>
      <c r="Y46" s="100">
        <v>2460</v>
      </c>
      <c r="Z46" s="74">
        <v>2460</v>
      </c>
      <c r="AA46" s="219">
        <v>2640</v>
      </c>
    </row>
    <row r="47" spans="1:27" s="25" customFormat="1" ht="42.75" customHeight="1" x14ac:dyDescent="0.2">
      <c r="A47" s="327"/>
      <c r="B47" s="91" t="s">
        <v>138</v>
      </c>
      <c r="C47" s="87">
        <v>2900</v>
      </c>
      <c r="D47" s="71">
        <v>0</v>
      </c>
      <c r="E47" s="71">
        <v>0</v>
      </c>
      <c r="F47" s="71">
        <v>0</v>
      </c>
      <c r="G47" s="71">
        <v>0</v>
      </c>
      <c r="H47" s="80"/>
      <c r="I47" s="71">
        <v>1920</v>
      </c>
      <c r="J47" s="71">
        <v>1920</v>
      </c>
      <c r="K47" s="71">
        <v>1920</v>
      </c>
      <c r="L47" s="71">
        <v>1920</v>
      </c>
      <c r="M47" s="71">
        <v>1920</v>
      </c>
      <c r="N47" s="71">
        <v>1920</v>
      </c>
      <c r="O47" s="71">
        <v>1920</v>
      </c>
      <c r="P47" s="80"/>
      <c r="Q47" s="71">
        <v>1920</v>
      </c>
      <c r="R47" s="71">
        <v>1920</v>
      </c>
      <c r="S47" s="71">
        <v>1920</v>
      </c>
      <c r="T47" s="80"/>
      <c r="U47" s="71">
        <v>1920</v>
      </c>
      <c r="V47" s="71">
        <v>1920</v>
      </c>
      <c r="W47" s="71">
        <v>1920</v>
      </c>
      <c r="X47" s="80"/>
      <c r="Y47" s="101">
        <v>1920</v>
      </c>
      <c r="Z47" s="71">
        <v>1920</v>
      </c>
      <c r="AA47" s="171">
        <v>1920</v>
      </c>
    </row>
    <row r="48" spans="1:27" s="25" customFormat="1" ht="42.75" customHeight="1" x14ac:dyDescent="0.2">
      <c r="A48" s="159" t="s">
        <v>185</v>
      </c>
      <c r="B48" s="31" t="s">
        <v>186</v>
      </c>
      <c r="C48" s="87">
        <v>2200</v>
      </c>
      <c r="D48" s="71">
        <v>0</v>
      </c>
      <c r="E48" s="71">
        <v>0</v>
      </c>
      <c r="F48" s="71">
        <v>0</v>
      </c>
      <c r="G48" s="71">
        <v>0</v>
      </c>
      <c r="H48" s="80"/>
      <c r="I48" s="71">
        <v>0</v>
      </c>
      <c r="J48" s="71">
        <v>0</v>
      </c>
      <c r="K48" s="71">
        <v>0</v>
      </c>
      <c r="L48" s="71">
        <v>0</v>
      </c>
      <c r="M48" s="71">
        <v>0</v>
      </c>
      <c r="N48" s="71">
        <v>0</v>
      </c>
      <c r="O48" s="71">
        <v>0</v>
      </c>
      <c r="P48" s="80"/>
      <c r="Q48" s="71">
        <v>0</v>
      </c>
      <c r="R48" s="71">
        <v>0</v>
      </c>
      <c r="S48" s="71">
        <f>ROUNDUP(3335.28*0.02,0)</f>
        <v>67</v>
      </c>
      <c r="T48" s="80"/>
      <c r="U48" s="71">
        <v>0</v>
      </c>
      <c r="V48" s="71">
        <v>0</v>
      </c>
      <c r="W48" s="71">
        <v>0</v>
      </c>
      <c r="X48" s="80"/>
      <c r="Y48" s="101">
        <v>0</v>
      </c>
      <c r="Z48" s="71">
        <v>0</v>
      </c>
      <c r="AA48" s="171">
        <v>0</v>
      </c>
    </row>
    <row r="49" spans="1:27" s="25" customFormat="1" ht="42.75" customHeight="1" x14ac:dyDescent="0.2">
      <c r="A49" s="159" t="s">
        <v>185</v>
      </c>
      <c r="B49" s="31" t="s">
        <v>186</v>
      </c>
      <c r="C49" s="87">
        <v>2400</v>
      </c>
      <c r="D49" s="71">
        <v>0</v>
      </c>
      <c r="E49" s="71">
        <v>0</v>
      </c>
      <c r="F49" s="71">
        <v>0</v>
      </c>
      <c r="G49" s="71">
        <v>0</v>
      </c>
      <c r="H49" s="80"/>
      <c r="I49" s="71">
        <v>0</v>
      </c>
      <c r="J49" s="71">
        <v>0</v>
      </c>
      <c r="K49" s="71">
        <v>0</v>
      </c>
      <c r="L49" s="71">
        <v>0</v>
      </c>
      <c r="M49" s="71">
        <v>0</v>
      </c>
      <c r="N49" s="71">
        <v>0</v>
      </c>
      <c r="O49" s="71">
        <v>0</v>
      </c>
      <c r="P49" s="80"/>
      <c r="Q49" s="71">
        <v>0</v>
      </c>
      <c r="R49" s="71">
        <v>0</v>
      </c>
      <c r="S49" s="71">
        <f>ROUNDUP(6363.06*0.02,0)</f>
        <v>128</v>
      </c>
      <c r="T49" s="80"/>
      <c r="U49" s="71">
        <v>0</v>
      </c>
      <c r="V49" s="71">
        <v>0</v>
      </c>
      <c r="W49" s="71">
        <v>0</v>
      </c>
      <c r="X49" s="80"/>
      <c r="Y49" s="101">
        <v>0</v>
      </c>
      <c r="Z49" s="71">
        <v>0</v>
      </c>
      <c r="AA49" s="171">
        <v>0</v>
      </c>
    </row>
    <row r="50" spans="1:27" s="25" customFormat="1" ht="42.75" customHeight="1" x14ac:dyDescent="0.2">
      <c r="A50" s="159" t="s">
        <v>185</v>
      </c>
      <c r="B50" s="31" t="s">
        <v>186</v>
      </c>
      <c r="C50" s="87">
        <v>2900</v>
      </c>
      <c r="D50" s="71">
        <v>0</v>
      </c>
      <c r="E50" s="71">
        <v>0</v>
      </c>
      <c r="F50" s="71">
        <v>0</v>
      </c>
      <c r="G50" s="71">
        <v>0</v>
      </c>
      <c r="H50" s="80"/>
      <c r="I50" s="71">
        <v>0</v>
      </c>
      <c r="J50" s="71">
        <v>0</v>
      </c>
      <c r="K50" s="71">
        <v>0</v>
      </c>
      <c r="L50" s="71">
        <v>0</v>
      </c>
      <c r="M50" s="71">
        <v>0</v>
      </c>
      <c r="N50" s="71">
        <v>0</v>
      </c>
      <c r="O50" s="71">
        <v>0</v>
      </c>
      <c r="P50" s="80"/>
      <c r="Q50" s="71">
        <v>0</v>
      </c>
      <c r="R50" s="71">
        <v>0</v>
      </c>
      <c r="S50" s="71">
        <f>ROUNDUP(7111.01*0.02,0)</f>
        <v>143</v>
      </c>
      <c r="T50" s="80"/>
      <c r="U50" s="71">
        <v>0</v>
      </c>
      <c r="V50" s="71">
        <v>0</v>
      </c>
      <c r="W50" s="71">
        <v>0</v>
      </c>
      <c r="X50" s="80"/>
      <c r="Y50" s="101">
        <v>0</v>
      </c>
      <c r="Z50" s="71">
        <v>0</v>
      </c>
      <c r="AA50" s="171">
        <v>0</v>
      </c>
    </row>
    <row r="51" spans="1:27" s="25" customFormat="1" ht="15.75" x14ac:dyDescent="0.25">
      <c r="A51" s="37"/>
      <c r="B51" s="34" t="s">
        <v>92</v>
      </c>
      <c r="C51" s="35" t="s">
        <v>93</v>
      </c>
      <c r="D51" s="36">
        <f>SUM(D41:D50)</f>
        <v>0</v>
      </c>
      <c r="E51" s="36">
        <f>SUM(E41:E50)</f>
        <v>0</v>
      </c>
      <c r="F51" s="36">
        <f>SUM(F41:F50)</f>
        <v>0</v>
      </c>
      <c r="G51" s="36">
        <f>SUM(G41:G50)</f>
        <v>0</v>
      </c>
      <c r="H51" s="36"/>
      <c r="I51" s="36">
        <f t="shared" ref="I51:O51" si="6">SUM(I41:I50)</f>
        <v>24470</v>
      </c>
      <c r="J51" s="36">
        <f t="shared" si="6"/>
        <v>24470</v>
      </c>
      <c r="K51" s="36">
        <f t="shared" si="6"/>
        <v>24470</v>
      </c>
      <c r="L51" s="36">
        <f t="shared" si="6"/>
        <v>24470</v>
      </c>
      <c r="M51" s="36">
        <f t="shared" si="6"/>
        <v>24470</v>
      </c>
      <c r="N51" s="36">
        <f t="shared" si="6"/>
        <v>24470</v>
      </c>
      <c r="O51" s="36">
        <f t="shared" si="6"/>
        <v>24470</v>
      </c>
      <c r="P51" s="36"/>
      <c r="Q51" s="36">
        <f>SUM(Q41:Q50)</f>
        <v>24470</v>
      </c>
      <c r="R51" s="36">
        <f>SUM(R41:R50)</f>
        <v>24470</v>
      </c>
      <c r="S51" s="36">
        <f>SUM(S41:S50)</f>
        <v>24688</v>
      </c>
      <c r="T51" s="36"/>
      <c r="U51" s="36">
        <f>SUM(U41:U50)</f>
        <v>24470</v>
      </c>
      <c r="V51" s="36">
        <f>SUM(V41:V50)</f>
        <v>24470</v>
      </c>
      <c r="W51" s="36">
        <f>SUM(W41:W50)</f>
        <v>24350</v>
      </c>
      <c r="X51" s="36"/>
      <c r="Y51" s="36">
        <f>SUM(Y41:Y50)</f>
        <v>24470</v>
      </c>
      <c r="Z51" s="36">
        <f>SUM(Z41:Z50)</f>
        <v>24470</v>
      </c>
      <c r="AA51" s="36">
        <f>SUM(AA41:AA50)</f>
        <v>24350</v>
      </c>
    </row>
    <row r="52" spans="1:27" s="25" customFormat="1" ht="30" x14ac:dyDescent="0.2">
      <c r="A52" s="26" t="s">
        <v>86</v>
      </c>
      <c r="B52" s="3" t="s">
        <v>94</v>
      </c>
      <c r="C52" s="30" t="s">
        <v>95</v>
      </c>
      <c r="D52" s="38">
        <v>0</v>
      </c>
      <c r="E52" s="38">
        <v>0</v>
      </c>
      <c r="F52" s="38">
        <v>0</v>
      </c>
      <c r="G52" s="38">
        <v>0</v>
      </c>
      <c r="H52" s="28"/>
      <c r="I52" s="39">
        <v>3788</v>
      </c>
      <c r="J52" s="39">
        <v>3788</v>
      </c>
      <c r="K52" s="4">
        <f>4271</f>
        <v>4271</v>
      </c>
      <c r="L52" s="4">
        <f>4271</f>
        <v>4271</v>
      </c>
      <c r="M52" s="4">
        <f>4271</f>
        <v>4271</v>
      </c>
      <c r="N52" s="4">
        <v>4316</v>
      </c>
      <c r="O52" s="4">
        <v>4316</v>
      </c>
      <c r="P52" s="28"/>
      <c r="Q52" s="39">
        <v>3788</v>
      </c>
      <c r="R52" s="39">
        <v>3788</v>
      </c>
      <c r="S52" s="4">
        <f>ROUNDUP((S8+S9)*0.2079,0)</f>
        <v>5108</v>
      </c>
      <c r="T52" s="28"/>
      <c r="U52" s="39">
        <v>3788</v>
      </c>
      <c r="V52" s="39">
        <v>3788</v>
      </c>
      <c r="W52" s="4">
        <f>ROUNDUP((W8+W9)*0.2079,0)</f>
        <v>5108</v>
      </c>
      <c r="X52" s="28"/>
      <c r="Y52" s="111">
        <v>3788</v>
      </c>
      <c r="Z52" s="39">
        <v>3788</v>
      </c>
      <c r="AA52" s="4">
        <f>ROUNDUP((AA8+AA9)*0.2079,0)</f>
        <v>5108</v>
      </c>
    </row>
    <row r="53" spans="1:27" s="25" customFormat="1" ht="30" x14ac:dyDescent="0.2">
      <c r="A53" s="26" t="s">
        <v>86</v>
      </c>
      <c r="B53" s="3" t="s">
        <v>96</v>
      </c>
      <c r="C53" s="30" t="s">
        <v>95</v>
      </c>
      <c r="D53" s="38">
        <v>0</v>
      </c>
      <c r="E53" s="38">
        <v>0</v>
      </c>
      <c r="F53" s="38">
        <v>0</v>
      </c>
      <c r="G53" s="38">
        <v>0</v>
      </c>
      <c r="H53" s="28"/>
      <c r="I53" s="39">
        <v>16571</v>
      </c>
      <c r="J53" s="39">
        <v>16571</v>
      </c>
      <c r="K53" s="4">
        <v>18686</v>
      </c>
      <c r="L53" s="4">
        <v>18686</v>
      </c>
      <c r="M53" s="4">
        <v>18686</v>
      </c>
      <c r="N53" s="4">
        <v>18511</v>
      </c>
      <c r="O53" s="4">
        <v>18511</v>
      </c>
      <c r="P53" s="28"/>
      <c r="Q53" s="39">
        <v>16571</v>
      </c>
      <c r="R53" s="39">
        <v>16571</v>
      </c>
      <c r="S53" s="4">
        <f>ROUNDUP((S10+S11+S12+S13)*0.2079,0)</f>
        <v>21462</v>
      </c>
      <c r="T53" s="28"/>
      <c r="U53" s="39">
        <v>16571</v>
      </c>
      <c r="V53" s="39">
        <v>16571</v>
      </c>
      <c r="W53" s="4">
        <f>ROUNDUP((W10+W11+W12+W13)*0.2079,0)</f>
        <v>21462</v>
      </c>
      <c r="X53" s="28"/>
      <c r="Y53" s="111">
        <v>16571</v>
      </c>
      <c r="Z53" s="39">
        <v>16571</v>
      </c>
      <c r="AA53" s="4">
        <f>ROUNDUP((AA10+AA11+AA12+AA13)*0.2079,0)</f>
        <v>21462</v>
      </c>
    </row>
    <row r="54" spans="1:27" s="25" customFormat="1" ht="30" x14ac:dyDescent="0.2">
      <c r="A54" s="26" t="s">
        <v>86</v>
      </c>
      <c r="B54" s="3" t="s">
        <v>97</v>
      </c>
      <c r="C54" s="30" t="s">
        <v>95</v>
      </c>
      <c r="D54" s="38">
        <v>0</v>
      </c>
      <c r="E54" s="38">
        <v>0</v>
      </c>
      <c r="F54" s="38">
        <v>0</v>
      </c>
      <c r="G54" s="38">
        <v>0</v>
      </c>
      <c r="H54" s="28"/>
      <c r="I54" s="39">
        <v>4750</v>
      </c>
      <c r="J54" s="39">
        <v>4750</v>
      </c>
      <c r="K54" s="4">
        <v>5356</v>
      </c>
      <c r="L54" s="4">
        <v>5356</v>
      </c>
      <c r="M54" s="4">
        <v>5356</v>
      </c>
      <c r="N54" s="4">
        <v>5321</v>
      </c>
      <c r="O54" s="4">
        <v>5321</v>
      </c>
      <c r="P54" s="28"/>
      <c r="Q54" s="39">
        <v>4750</v>
      </c>
      <c r="R54" s="39">
        <v>4750</v>
      </c>
      <c r="S54" s="4">
        <f>ROUNDUP((S14+S15+S16+S17)*0.2079,0)</f>
        <v>6217</v>
      </c>
      <c r="T54" s="28"/>
      <c r="U54" s="39">
        <v>4750</v>
      </c>
      <c r="V54" s="39">
        <v>4750</v>
      </c>
      <c r="W54" s="4">
        <f>ROUNDUP((W14+W15+W16+W17)*0.2079,0)</f>
        <v>6217</v>
      </c>
      <c r="X54" s="28"/>
      <c r="Y54" s="111">
        <v>4750</v>
      </c>
      <c r="Z54" s="39">
        <v>4750</v>
      </c>
      <c r="AA54" s="4">
        <f>ROUNDUP((AA14+AA15+AA16+AA17)*0.2079,0)</f>
        <v>6217</v>
      </c>
    </row>
    <row r="55" spans="1:27" s="25" customFormat="1" ht="30" x14ac:dyDescent="0.2">
      <c r="A55" s="26" t="s">
        <v>86</v>
      </c>
      <c r="B55" s="40" t="s">
        <v>98</v>
      </c>
      <c r="C55" s="30" t="s">
        <v>95</v>
      </c>
      <c r="D55" s="38">
        <v>0</v>
      </c>
      <c r="E55" s="29">
        <v>920</v>
      </c>
      <c r="F55" s="29">
        <v>920</v>
      </c>
      <c r="G55" s="29">
        <v>0</v>
      </c>
      <c r="H55" s="28"/>
      <c r="I55" s="39">
        <v>3823</v>
      </c>
      <c r="J55" s="39">
        <v>3823</v>
      </c>
      <c r="K55" s="4">
        <v>4311</v>
      </c>
      <c r="L55" s="4">
        <v>4311</v>
      </c>
      <c r="M55" s="4">
        <v>4311</v>
      </c>
      <c r="N55" s="4">
        <v>4311</v>
      </c>
      <c r="O55" s="4">
        <v>4311</v>
      </c>
      <c r="P55" s="28"/>
      <c r="Q55" s="39">
        <v>3823</v>
      </c>
      <c r="R55" s="39">
        <v>3823</v>
      </c>
      <c r="S55" s="4">
        <f>ROUNDUP((S18+S19+S20)*0.2079,0)</f>
        <v>4919</v>
      </c>
      <c r="T55" s="28"/>
      <c r="U55" s="39">
        <v>3823</v>
      </c>
      <c r="V55" s="39">
        <v>3823</v>
      </c>
      <c r="W55" s="4">
        <f>ROUNDUP((W18+W19+W20)*0.2079,0)</f>
        <v>4919</v>
      </c>
      <c r="X55" s="28"/>
      <c r="Y55" s="111">
        <v>3823</v>
      </c>
      <c r="Z55" s="39">
        <v>3823</v>
      </c>
      <c r="AA55" s="4">
        <f>ROUNDUP((AA18+AA19+AA20)*0.2079,0)</f>
        <v>4919</v>
      </c>
    </row>
    <row r="56" spans="1:27" s="25" customFormat="1" ht="30" x14ac:dyDescent="0.2">
      <c r="A56" s="26" t="s">
        <v>86</v>
      </c>
      <c r="B56" s="40" t="s">
        <v>99</v>
      </c>
      <c r="C56" s="30" t="s">
        <v>95</v>
      </c>
      <c r="D56" s="38">
        <v>0</v>
      </c>
      <c r="E56" s="29">
        <v>4334</v>
      </c>
      <c r="F56" s="29">
        <v>4334</v>
      </c>
      <c r="G56" s="29">
        <v>2465.1799999999998</v>
      </c>
      <c r="H56" s="28"/>
      <c r="I56" s="39">
        <v>15477</v>
      </c>
      <c r="J56" s="39">
        <v>15477</v>
      </c>
      <c r="K56" s="4">
        <v>17452</v>
      </c>
      <c r="L56" s="4">
        <v>17452</v>
      </c>
      <c r="M56" s="4">
        <v>17452</v>
      </c>
      <c r="N56" s="4">
        <v>17452</v>
      </c>
      <c r="O56" s="4">
        <v>17452</v>
      </c>
      <c r="P56" s="28"/>
      <c r="Q56" s="39">
        <v>15477</v>
      </c>
      <c r="R56" s="39">
        <v>15477</v>
      </c>
      <c r="S56" s="4">
        <f>ROUNDUP((S21+S22+S23)*0.2079,0)</f>
        <v>20146</v>
      </c>
      <c r="T56" s="28"/>
      <c r="U56" s="39">
        <v>15477</v>
      </c>
      <c r="V56" s="39">
        <v>15477</v>
      </c>
      <c r="W56" s="4">
        <f>ROUNDUP((W21+W22+W23)*0.2079,0)</f>
        <v>20146</v>
      </c>
      <c r="X56" s="28"/>
      <c r="Y56" s="111">
        <v>15477</v>
      </c>
      <c r="Z56" s="39">
        <v>15477</v>
      </c>
      <c r="AA56" s="4">
        <f>ROUNDUP((AA21+AA22+AA23)*0.2079,0)</f>
        <v>20146</v>
      </c>
    </row>
    <row r="57" spans="1:27" s="25" customFormat="1" ht="60" x14ac:dyDescent="0.2">
      <c r="A57" s="26" t="s">
        <v>87</v>
      </c>
      <c r="B57" s="40" t="s">
        <v>100</v>
      </c>
      <c r="C57" s="30" t="s">
        <v>95</v>
      </c>
      <c r="D57" s="38">
        <v>18902</v>
      </c>
      <c r="E57" s="29">
        <v>10961</v>
      </c>
      <c r="F57" s="29">
        <v>10961</v>
      </c>
      <c r="G57" s="29">
        <v>10763.35</v>
      </c>
      <c r="H57" s="28"/>
      <c r="I57" s="39">
        <v>37804</v>
      </c>
      <c r="J57" s="39">
        <v>37804</v>
      </c>
      <c r="K57" s="4">
        <v>38061</v>
      </c>
      <c r="L57" s="4">
        <v>38061</v>
      </c>
      <c r="M57" s="4">
        <v>38061</v>
      </c>
      <c r="N57" s="4">
        <v>38061</v>
      </c>
      <c r="O57" s="4">
        <v>38061</v>
      </c>
      <c r="P57" s="28"/>
      <c r="Q57" s="39">
        <v>37804</v>
      </c>
      <c r="R57" s="39">
        <v>37804</v>
      </c>
      <c r="S57" s="4">
        <f>20999+19000</f>
        <v>39999</v>
      </c>
      <c r="T57" s="28"/>
      <c r="U57" s="39">
        <v>37804</v>
      </c>
      <c r="V57" s="39">
        <v>37804</v>
      </c>
      <c r="W57" s="4">
        <f>20999+19000</f>
        <v>39999</v>
      </c>
      <c r="X57" s="28"/>
      <c r="Y57" s="111">
        <v>37804</v>
      </c>
      <c r="Z57" s="39">
        <v>37804</v>
      </c>
      <c r="AA57" s="4">
        <f>20999+19000</f>
        <v>39999</v>
      </c>
    </row>
    <row r="58" spans="1:27" s="25" customFormat="1" ht="33" customHeight="1" x14ac:dyDescent="0.2">
      <c r="A58" s="26" t="s">
        <v>86</v>
      </c>
      <c r="B58" s="5" t="s">
        <v>101</v>
      </c>
      <c r="C58" s="30" t="s">
        <v>95</v>
      </c>
      <c r="D58" s="38">
        <v>0</v>
      </c>
      <c r="E58" s="38">
        <v>0</v>
      </c>
      <c r="F58" s="38">
        <v>0</v>
      </c>
      <c r="G58" s="38">
        <v>0</v>
      </c>
      <c r="H58" s="28"/>
      <c r="I58" s="39">
        <v>132744</v>
      </c>
      <c r="J58" s="39">
        <v>132744</v>
      </c>
      <c r="K58" s="4">
        <f t="shared" ref="K58:O58" si="7">36185+36185+35541+36185+4809</f>
        <v>148905</v>
      </c>
      <c r="L58" s="4">
        <f t="shared" si="7"/>
        <v>148905</v>
      </c>
      <c r="M58" s="4">
        <f t="shared" si="7"/>
        <v>148905</v>
      </c>
      <c r="N58" s="4">
        <f t="shared" si="7"/>
        <v>148905</v>
      </c>
      <c r="O58" s="4">
        <f t="shared" si="7"/>
        <v>148905</v>
      </c>
      <c r="P58" s="28"/>
      <c r="Q58" s="39">
        <v>132744</v>
      </c>
      <c r="R58" s="39">
        <v>132744</v>
      </c>
      <c r="S58" s="4">
        <f>73511+76000+7600</f>
        <v>157111</v>
      </c>
      <c r="T58" s="28"/>
      <c r="U58" s="39">
        <v>132744</v>
      </c>
      <c r="V58" s="39">
        <v>132744</v>
      </c>
      <c r="W58" s="4">
        <f>66206+76000</f>
        <v>142206</v>
      </c>
      <c r="X58" s="28"/>
      <c r="Y58" s="111">
        <v>132744</v>
      </c>
      <c r="Z58" s="39">
        <v>132744</v>
      </c>
      <c r="AA58" s="4">
        <f>66206+76000</f>
        <v>142206</v>
      </c>
    </row>
    <row r="59" spans="1:27" s="25" customFormat="1" ht="34.5" customHeight="1" x14ac:dyDescent="0.2">
      <c r="A59" s="26" t="s">
        <v>88</v>
      </c>
      <c r="B59" s="5" t="s">
        <v>102</v>
      </c>
      <c r="C59" s="30" t="s">
        <v>95</v>
      </c>
      <c r="D59" s="38">
        <v>14449</v>
      </c>
      <c r="E59" s="38">
        <v>14449</v>
      </c>
      <c r="F59" s="38">
        <v>14449</v>
      </c>
      <c r="G59" s="38">
        <v>1766.45</v>
      </c>
      <c r="H59" s="28"/>
      <c r="I59" s="39">
        <v>11351</v>
      </c>
      <c r="J59" s="39">
        <v>11351</v>
      </c>
      <c r="K59" s="4">
        <v>12800</v>
      </c>
      <c r="L59" s="4">
        <v>12800</v>
      </c>
      <c r="M59" s="4">
        <v>12800</v>
      </c>
      <c r="N59" s="4">
        <v>12636</v>
      </c>
      <c r="O59" s="4">
        <v>12636</v>
      </c>
      <c r="P59" s="28"/>
      <c r="Q59" s="39">
        <v>11351</v>
      </c>
      <c r="R59" s="39">
        <v>11351</v>
      </c>
      <c r="S59" s="4">
        <f>ROUNDUP((S26+S27+S28+S29+S30)*0.2079,0)</f>
        <v>28647</v>
      </c>
      <c r="T59" s="28"/>
      <c r="U59" s="39">
        <v>11351</v>
      </c>
      <c r="V59" s="39">
        <v>11351</v>
      </c>
      <c r="W59" s="4">
        <f>ROUNDUP((W26+W27+W28+W29+W30)*0.2079,0)</f>
        <v>13262</v>
      </c>
      <c r="X59" s="28"/>
      <c r="Y59" s="111">
        <v>11351</v>
      </c>
      <c r="Z59" s="39">
        <v>11351</v>
      </c>
      <c r="AA59" s="4">
        <f>ROUNDUP((AA26+AA27+AA28+AA29+AA30)*0.2079,0)</f>
        <v>13262</v>
      </c>
    </row>
    <row r="60" spans="1:27" s="25" customFormat="1" ht="34.5" customHeight="1" x14ac:dyDescent="0.2">
      <c r="A60" s="160" t="s">
        <v>110</v>
      </c>
      <c r="B60" s="5" t="s">
        <v>174</v>
      </c>
      <c r="C60" s="30" t="s">
        <v>95</v>
      </c>
      <c r="D60" s="38"/>
      <c r="E60" s="38"/>
      <c r="F60" s="38">
        <v>0</v>
      </c>
      <c r="G60" s="38">
        <v>0</v>
      </c>
      <c r="H60" s="28"/>
      <c r="I60" s="39"/>
      <c r="J60" s="39">
        <v>0</v>
      </c>
      <c r="K60" s="4">
        <v>0</v>
      </c>
      <c r="L60" s="4">
        <v>0</v>
      </c>
      <c r="M60" s="4">
        <v>171</v>
      </c>
      <c r="N60" s="4">
        <v>171</v>
      </c>
      <c r="O60" s="4">
        <v>171</v>
      </c>
      <c r="P60" s="28"/>
      <c r="Q60" s="39">
        <v>0</v>
      </c>
      <c r="R60" s="39">
        <v>0</v>
      </c>
      <c r="S60" s="4">
        <v>0</v>
      </c>
      <c r="T60" s="28"/>
      <c r="U60" s="39">
        <v>0</v>
      </c>
      <c r="V60" s="39">
        <v>0</v>
      </c>
      <c r="W60" s="4">
        <v>0</v>
      </c>
      <c r="X60" s="28"/>
      <c r="Y60" s="111">
        <v>0</v>
      </c>
      <c r="Z60" s="39">
        <v>0</v>
      </c>
      <c r="AA60" s="174">
        <v>0</v>
      </c>
    </row>
    <row r="61" spans="1:27" s="25" customFormat="1" ht="34.5" customHeight="1" x14ac:dyDescent="0.2">
      <c r="A61" s="26" t="s">
        <v>89</v>
      </c>
      <c r="B61" s="40" t="s">
        <v>103</v>
      </c>
      <c r="C61" s="30" t="s">
        <v>95</v>
      </c>
      <c r="D61" s="38">
        <v>0</v>
      </c>
      <c r="E61" s="38">
        <v>0</v>
      </c>
      <c r="F61" s="38">
        <v>0</v>
      </c>
      <c r="G61" s="38">
        <v>0</v>
      </c>
      <c r="H61" s="28"/>
      <c r="I61" s="39">
        <v>16670</v>
      </c>
      <c r="J61" s="39">
        <v>16670</v>
      </c>
      <c r="K61" s="4">
        <v>37005</v>
      </c>
      <c r="L61" s="4">
        <v>37005</v>
      </c>
      <c r="M61" s="4">
        <v>37005</v>
      </c>
      <c r="N61" s="4">
        <v>37005</v>
      </c>
      <c r="O61" s="4">
        <v>37005</v>
      </c>
      <c r="P61" s="28"/>
      <c r="Q61" s="39">
        <v>16670</v>
      </c>
      <c r="R61" s="39">
        <v>16670</v>
      </c>
      <c r="S61" s="4">
        <v>37623</v>
      </c>
      <c r="T61" s="28"/>
      <c r="U61" s="39">
        <v>16670</v>
      </c>
      <c r="V61" s="39">
        <v>16670</v>
      </c>
      <c r="W61" s="4">
        <v>37623</v>
      </c>
      <c r="X61" s="28"/>
      <c r="Y61" s="111">
        <v>16670</v>
      </c>
      <c r="Z61" s="39">
        <v>16670</v>
      </c>
      <c r="AA61" s="4">
        <v>37623</v>
      </c>
    </row>
    <row r="62" spans="1:27" s="25" customFormat="1" ht="36" customHeight="1" x14ac:dyDescent="0.2">
      <c r="A62" s="26" t="s">
        <v>89</v>
      </c>
      <c r="B62" s="40" t="s">
        <v>104</v>
      </c>
      <c r="C62" s="30" t="s">
        <v>95</v>
      </c>
      <c r="D62" s="38">
        <v>0</v>
      </c>
      <c r="E62" s="38">
        <v>0</v>
      </c>
      <c r="F62" s="38">
        <v>0</v>
      </c>
      <c r="G62" s="38">
        <v>0</v>
      </c>
      <c r="H62" s="28"/>
      <c r="I62" s="39">
        <v>33340</v>
      </c>
      <c r="J62" s="39">
        <v>33340</v>
      </c>
      <c r="K62" s="4">
        <v>37005</v>
      </c>
      <c r="L62" s="4">
        <v>37005</v>
      </c>
      <c r="M62" s="4">
        <v>37005</v>
      </c>
      <c r="N62" s="4">
        <v>37005</v>
      </c>
      <c r="O62" s="4">
        <v>37005</v>
      </c>
      <c r="P62" s="28"/>
      <c r="Q62" s="39">
        <v>33340</v>
      </c>
      <c r="R62" s="39">
        <v>33340</v>
      </c>
      <c r="S62" s="4">
        <v>33340</v>
      </c>
      <c r="T62" s="28"/>
      <c r="U62" s="39">
        <v>33340</v>
      </c>
      <c r="V62" s="39">
        <v>33340</v>
      </c>
      <c r="W62" s="4">
        <v>33340</v>
      </c>
      <c r="X62" s="28"/>
      <c r="Y62" s="111">
        <v>33340</v>
      </c>
      <c r="Z62" s="39">
        <v>33340</v>
      </c>
      <c r="AA62" s="174">
        <v>33340</v>
      </c>
    </row>
    <row r="63" spans="1:27" s="25" customFormat="1" ht="36" customHeight="1" x14ac:dyDescent="0.2">
      <c r="A63" s="160" t="s">
        <v>89</v>
      </c>
      <c r="B63" s="40" t="s">
        <v>189</v>
      </c>
      <c r="C63" s="30" t="s">
        <v>95</v>
      </c>
      <c r="D63" s="38">
        <v>0</v>
      </c>
      <c r="E63" s="38">
        <v>0</v>
      </c>
      <c r="F63" s="38">
        <v>0</v>
      </c>
      <c r="G63" s="38">
        <v>0</v>
      </c>
      <c r="H63" s="28"/>
      <c r="I63" s="39">
        <v>0</v>
      </c>
      <c r="J63" s="39">
        <v>0</v>
      </c>
      <c r="K63" s="4">
        <v>0</v>
      </c>
      <c r="L63" s="4">
        <v>0</v>
      </c>
      <c r="M63" s="4">
        <v>0</v>
      </c>
      <c r="N63" s="4">
        <v>0</v>
      </c>
      <c r="O63" s="4">
        <v>0</v>
      </c>
      <c r="P63" s="28"/>
      <c r="Q63" s="39">
        <v>0</v>
      </c>
      <c r="R63" s="39">
        <v>0</v>
      </c>
      <c r="S63" s="4">
        <f>7427+7600</f>
        <v>15027</v>
      </c>
      <c r="T63" s="28"/>
      <c r="U63" s="39">
        <v>0</v>
      </c>
      <c r="V63" s="39">
        <v>0</v>
      </c>
      <c r="W63" s="4">
        <v>0</v>
      </c>
      <c r="X63" s="28"/>
      <c r="Y63" s="111">
        <v>0</v>
      </c>
      <c r="Z63" s="39">
        <v>0</v>
      </c>
      <c r="AA63" s="222">
        <v>0</v>
      </c>
    </row>
    <row r="64" spans="1:27" s="25" customFormat="1" ht="35.25" customHeight="1" x14ac:dyDescent="0.2">
      <c r="A64" s="160" t="s">
        <v>88</v>
      </c>
      <c r="B64" s="40" t="s">
        <v>105</v>
      </c>
      <c r="C64" s="30" t="s">
        <v>95</v>
      </c>
      <c r="D64" s="38">
        <v>0</v>
      </c>
      <c r="E64" s="38">
        <v>0</v>
      </c>
      <c r="F64" s="38">
        <v>0</v>
      </c>
      <c r="G64" s="38">
        <v>0</v>
      </c>
      <c r="H64" s="28"/>
      <c r="I64" s="39">
        <v>6672</v>
      </c>
      <c r="J64" s="39">
        <v>6672</v>
      </c>
      <c r="K64" s="4">
        <v>25895</v>
      </c>
      <c r="L64" s="4">
        <v>25895</v>
      </c>
      <c r="M64" s="4">
        <v>25895</v>
      </c>
      <c r="N64" s="4">
        <v>25895</v>
      </c>
      <c r="O64" s="4">
        <v>25895</v>
      </c>
      <c r="P64" s="28"/>
      <c r="Q64" s="39">
        <v>6672</v>
      </c>
      <c r="R64" s="39">
        <v>6672</v>
      </c>
      <c r="S64" s="4">
        <f>5834+5100</f>
        <v>10934</v>
      </c>
      <c r="T64" s="28"/>
      <c r="U64" s="39">
        <v>6672</v>
      </c>
      <c r="V64" s="39">
        <v>6672</v>
      </c>
      <c r="W64" s="4">
        <f>4376+5100</f>
        <v>9476</v>
      </c>
      <c r="X64" s="28"/>
      <c r="Y64" s="111">
        <v>6672</v>
      </c>
      <c r="Z64" s="39">
        <v>6672</v>
      </c>
      <c r="AA64" s="4">
        <f>4376+5100</f>
        <v>9476</v>
      </c>
    </row>
    <row r="65" spans="1:27" s="25" customFormat="1" ht="34.5" customHeight="1" x14ac:dyDescent="0.2">
      <c r="A65" s="160" t="s">
        <v>86</v>
      </c>
      <c r="B65" s="40" t="s">
        <v>106</v>
      </c>
      <c r="C65" s="30" t="s">
        <v>95</v>
      </c>
      <c r="D65" s="38">
        <v>0</v>
      </c>
      <c r="E65" s="38">
        <v>0</v>
      </c>
      <c r="F65" s="38">
        <v>0</v>
      </c>
      <c r="G65" s="38">
        <v>0</v>
      </c>
      <c r="H65" s="28"/>
      <c r="I65" s="39">
        <v>3120</v>
      </c>
      <c r="J65" s="39">
        <v>3120</v>
      </c>
      <c r="K65" s="4">
        <v>3403</v>
      </c>
      <c r="L65" s="4">
        <v>3403</v>
      </c>
      <c r="M65" s="4">
        <v>3403</v>
      </c>
      <c r="N65" s="4">
        <v>3403</v>
      </c>
      <c r="O65" s="4">
        <v>3403</v>
      </c>
      <c r="P65" s="28"/>
      <c r="Q65" s="39">
        <v>3120</v>
      </c>
      <c r="R65" s="39">
        <v>3120</v>
      </c>
      <c r="S65" s="4">
        <f>ROUNDUP((S41+S42+S43)*0.2841,0)</f>
        <v>3827</v>
      </c>
      <c r="T65" s="28"/>
      <c r="U65" s="39">
        <v>3120</v>
      </c>
      <c r="V65" s="39">
        <v>3120</v>
      </c>
      <c r="W65" s="4">
        <f>ROUNDUP((W41+W42+W43)*0.2841,0)</f>
        <v>3827</v>
      </c>
      <c r="X65" s="28"/>
      <c r="Y65" s="111">
        <v>3120</v>
      </c>
      <c r="Z65" s="39">
        <v>3120</v>
      </c>
      <c r="AA65" s="4">
        <f>ROUNDUP((AA41+AA42+AA43)*0.2841,0)</f>
        <v>3827</v>
      </c>
    </row>
    <row r="66" spans="1:27" s="25" customFormat="1" ht="36" customHeight="1" x14ac:dyDescent="0.2">
      <c r="A66" s="160" t="s">
        <v>86</v>
      </c>
      <c r="B66" s="40" t="s">
        <v>107</v>
      </c>
      <c r="C66" s="30" t="s">
        <v>95</v>
      </c>
      <c r="D66" s="38">
        <v>0</v>
      </c>
      <c r="E66" s="38">
        <v>0</v>
      </c>
      <c r="F66" s="38">
        <v>0</v>
      </c>
      <c r="G66" s="38">
        <v>0</v>
      </c>
      <c r="H66" s="28"/>
      <c r="I66" s="39">
        <v>1773</v>
      </c>
      <c r="J66" s="39">
        <v>1773</v>
      </c>
      <c r="K66" s="4">
        <v>1934</v>
      </c>
      <c r="L66" s="4">
        <v>1934</v>
      </c>
      <c r="M66" s="4">
        <v>1934</v>
      </c>
      <c r="N66" s="4">
        <v>1934</v>
      </c>
      <c r="O66" s="4">
        <v>1934</v>
      </c>
      <c r="P66" s="28"/>
      <c r="Q66" s="39">
        <v>1773</v>
      </c>
      <c r="R66" s="39">
        <v>1773</v>
      </c>
      <c r="S66" s="4">
        <f>ROUNDUP((S44+S45)*0.2841,0)</f>
        <v>1796</v>
      </c>
      <c r="T66" s="28"/>
      <c r="U66" s="39">
        <v>1773</v>
      </c>
      <c r="V66" s="39">
        <v>1773</v>
      </c>
      <c r="W66" s="4">
        <f>ROUNDUP((W44+W45)*0.2841,0)</f>
        <v>1796</v>
      </c>
      <c r="X66" s="28"/>
      <c r="Y66" s="111">
        <v>1773</v>
      </c>
      <c r="Z66" s="39">
        <v>1773</v>
      </c>
      <c r="AA66" s="4">
        <f>ROUNDUP((AA44+AA45)*0.2841,0)</f>
        <v>1796</v>
      </c>
    </row>
    <row r="67" spans="1:27" s="25" customFormat="1" ht="37.5" customHeight="1" x14ac:dyDescent="0.2">
      <c r="A67" s="160" t="s">
        <v>86</v>
      </c>
      <c r="B67" s="40" t="s">
        <v>108</v>
      </c>
      <c r="C67" s="30" t="s">
        <v>95</v>
      </c>
      <c r="D67" s="38">
        <v>0</v>
      </c>
      <c r="E67" s="38">
        <v>0</v>
      </c>
      <c r="F67" s="38">
        <v>0</v>
      </c>
      <c r="G67" s="38">
        <v>0</v>
      </c>
      <c r="H67" s="28"/>
      <c r="I67" s="39">
        <v>1067</v>
      </c>
      <c r="J67" s="39">
        <v>1067</v>
      </c>
      <c r="K67" s="4">
        <v>1164</v>
      </c>
      <c r="L67" s="4">
        <v>1164</v>
      </c>
      <c r="M67" s="4">
        <v>1164</v>
      </c>
      <c r="N67" s="4">
        <v>1164</v>
      </c>
      <c r="O67" s="4">
        <v>1164</v>
      </c>
      <c r="P67" s="28"/>
      <c r="Q67" s="39">
        <v>1067</v>
      </c>
      <c r="R67" s="39">
        <v>1067</v>
      </c>
      <c r="S67" s="4">
        <f>ROUNDUP((S46+S47)*0.2841,0)</f>
        <v>1296</v>
      </c>
      <c r="T67" s="28"/>
      <c r="U67" s="39">
        <v>1067</v>
      </c>
      <c r="V67" s="39">
        <v>1067</v>
      </c>
      <c r="W67" s="4">
        <f>ROUNDUP((W46+W47)*0.2841,0)</f>
        <v>1296</v>
      </c>
      <c r="X67" s="28"/>
      <c r="Y67" s="111">
        <v>1067</v>
      </c>
      <c r="Z67" s="39">
        <v>1067</v>
      </c>
      <c r="AA67" s="4">
        <f>ROUNDUP((AA46+AA47)*0.2841,0)</f>
        <v>1296</v>
      </c>
    </row>
    <row r="68" spans="1:27" s="25" customFormat="1" ht="37.5" customHeight="1" x14ac:dyDescent="0.2">
      <c r="A68" s="160" t="s">
        <v>185</v>
      </c>
      <c r="B68" s="31" t="s">
        <v>187</v>
      </c>
      <c r="C68" s="30" t="s">
        <v>95</v>
      </c>
      <c r="D68" s="38">
        <v>0</v>
      </c>
      <c r="E68" s="38">
        <v>0</v>
      </c>
      <c r="F68" s="38">
        <v>0</v>
      </c>
      <c r="G68" s="38">
        <v>0</v>
      </c>
      <c r="H68" s="28"/>
      <c r="I68" s="39">
        <v>0</v>
      </c>
      <c r="J68" s="39">
        <v>0</v>
      </c>
      <c r="K68" s="4">
        <v>0</v>
      </c>
      <c r="L68" s="4">
        <v>0</v>
      </c>
      <c r="M68" s="4">
        <v>0</v>
      </c>
      <c r="N68" s="4">
        <v>0</v>
      </c>
      <c r="O68" s="4">
        <f>ROUNDUP((O36+O37+O38+O39)*0.2079+(O48+O49+O50)*0.2841,0)</f>
        <v>0</v>
      </c>
      <c r="P68" s="28"/>
      <c r="Q68" s="39">
        <v>0</v>
      </c>
      <c r="R68" s="39">
        <v>0</v>
      </c>
      <c r="S68" s="4">
        <f>4705+96</f>
        <v>4801</v>
      </c>
      <c r="T68" s="28"/>
      <c r="U68" s="39">
        <v>0</v>
      </c>
      <c r="V68" s="39">
        <v>0</v>
      </c>
      <c r="W68" s="39">
        <v>0</v>
      </c>
      <c r="X68" s="28"/>
      <c r="Y68" s="111">
        <v>0</v>
      </c>
      <c r="Z68" s="39">
        <v>0</v>
      </c>
      <c r="AA68" s="177">
        <v>0</v>
      </c>
    </row>
    <row r="69" spans="1:27" s="25" customFormat="1" ht="15.75" x14ac:dyDescent="0.25">
      <c r="A69" s="37"/>
      <c r="B69" s="34" t="s">
        <v>109</v>
      </c>
      <c r="C69" s="35" t="s">
        <v>95</v>
      </c>
      <c r="D69" s="36">
        <f>SUM(D52:D68)</f>
        <v>33351</v>
      </c>
      <c r="E69" s="36">
        <f>SUM(E52:E68)</f>
        <v>30664</v>
      </c>
      <c r="F69" s="36">
        <f>SUM(F52:F68)</f>
        <v>30664</v>
      </c>
      <c r="G69" s="36">
        <f>SUM(G52:G68)</f>
        <v>14994.980000000001</v>
      </c>
      <c r="H69" s="36"/>
      <c r="I69" s="36">
        <f t="shared" ref="I69:O69" si="8">SUM(I52:I68)</f>
        <v>288950</v>
      </c>
      <c r="J69" s="36">
        <f t="shared" si="8"/>
        <v>288950</v>
      </c>
      <c r="K69" s="36">
        <f t="shared" si="8"/>
        <v>356248</v>
      </c>
      <c r="L69" s="36">
        <f t="shared" si="8"/>
        <v>356248</v>
      </c>
      <c r="M69" s="36">
        <f t="shared" si="8"/>
        <v>356419</v>
      </c>
      <c r="N69" s="36">
        <f t="shared" si="8"/>
        <v>356090</v>
      </c>
      <c r="O69" s="36">
        <f t="shared" si="8"/>
        <v>356090</v>
      </c>
      <c r="P69" s="36"/>
      <c r="Q69" s="36">
        <f>SUM(Q52:Q68)</f>
        <v>288950</v>
      </c>
      <c r="R69" s="36">
        <f>SUM(R52:R68)</f>
        <v>288950</v>
      </c>
      <c r="S69" s="36">
        <f>SUM(S52:S68)</f>
        <v>392253</v>
      </c>
      <c r="T69" s="36"/>
      <c r="U69" s="36">
        <f>SUM(U52:U68)</f>
        <v>288950</v>
      </c>
      <c r="V69" s="36">
        <f>SUM(V52:V68)</f>
        <v>288950</v>
      </c>
      <c r="W69" s="36">
        <f>SUM(W52:W68)</f>
        <v>340677</v>
      </c>
      <c r="X69" s="36"/>
      <c r="Y69" s="36">
        <f>SUM(Y52:Y68)</f>
        <v>288950</v>
      </c>
      <c r="Z69" s="36">
        <f>SUM(Z52:Z68)</f>
        <v>288950</v>
      </c>
      <c r="AA69" s="36">
        <f>SUM(AA52:AA68)</f>
        <v>340677</v>
      </c>
    </row>
    <row r="70" spans="1:27" s="25" customFormat="1" ht="215.25" customHeight="1" x14ac:dyDescent="0.2">
      <c r="A70" s="325" t="s">
        <v>86</v>
      </c>
      <c r="B70" s="165" t="s">
        <v>182</v>
      </c>
      <c r="C70" s="166">
        <v>4300</v>
      </c>
      <c r="D70" s="167">
        <v>10000</v>
      </c>
      <c r="E70" s="74">
        <v>8196</v>
      </c>
      <c r="F70" s="74">
        <v>8196</v>
      </c>
      <c r="G70" s="74">
        <v>0</v>
      </c>
      <c r="H70" s="75"/>
      <c r="I70" s="167">
        <v>10000</v>
      </c>
      <c r="J70" s="167">
        <v>10000</v>
      </c>
      <c r="K70" s="74">
        <f>10000+4092.49</f>
        <v>14092.49</v>
      </c>
      <c r="L70" s="74">
        <f>10000+4092.49</f>
        <v>14092.49</v>
      </c>
      <c r="M70" s="74">
        <v>34092.49</v>
      </c>
      <c r="N70" s="74">
        <v>34092.49</v>
      </c>
      <c r="O70" s="74">
        <f>34092.49-7983-3334</f>
        <v>22775.489999999998</v>
      </c>
      <c r="P70" s="75"/>
      <c r="Q70" s="167">
        <v>10000</v>
      </c>
      <c r="R70" s="167">
        <v>10000</v>
      </c>
      <c r="S70" s="74">
        <f>11000+475.99</f>
        <v>11475.99</v>
      </c>
      <c r="T70" s="75"/>
      <c r="U70" s="167">
        <v>10000</v>
      </c>
      <c r="V70" s="167">
        <v>10000</v>
      </c>
      <c r="W70" s="74">
        <f>10000+913.4</f>
        <v>10913.4</v>
      </c>
      <c r="X70" s="75"/>
      <c r="Y70" s="168">
        <v>11780</v>
      </c>
      <c r="Z70" s="167">
        <v>11780</v>
      </c>
      <c r="AA70" s="178">
        <v>11780</v>
      </c>
    </row>
    <row r="71" spans="1:27" s="25" customFormat="1" ht="112.5" customHeight="1" x14ac:dyDescent="0.2">
      <c r="A71" s="327"/>
      <c r="B71" s="183" t="s">
        <v>228</v>
      </c>
      <c r="C71" s="162">
        <v>4400</v>
      </c>
      <c r="D71" s="163">
        <v>0</v>
      </c>
      <c r="E71" s="71">
        <v>0</v>
      </c>
      <c r="F71" s="71">
        <v>0</v>
      </c>
      <c r="G71" s="71">
        <v>0</v>
      </c>
      <c r="H71" s="72"/>
      <c r="I71" s="163">
        <v>0</v>
      </c>
      <c r="J71" s="163">
        <v>0</v>
      </c>
      <c r="K71" s="71">
        <v>0</v>
      </c>
      <c r="L71" s="71">
        <v>0</v>
      </c>
      <c r="M71" s="71">
        <v>0</v>
      </c>
      <c r="N71" s="71">
        <v>0</v>
      </c>
      <c r="O71" s="71">
        <f>7983+3334</f>
        <v>11317</v>
      </c>
      <c r="P71" s="72"/>
      <c r="Q71" s="163">
        <v>0</v>
      </c>
      <c r="R71" s="163">
        <v>0</v>
      </c>
      <c r="S71" s="71">
        <v>11000</v>
      </c>
      <c r="T71" s="72"/>
      <c r="U71" s="163">
        <v>0</v>
      </c>
      <c r="V71" s="163">
        <v>0</v>
      </c>
      <c r="W71" s="163">
        <v>0</v>
      </c>
      <c r="X71" s="72"/>
      <c r="Y71" s="164">
        <v>0</v>
      </c>
      <c r="Z71" s="163">
        <v>0</v>
      </c>
      <c r="AA71" s="179">
        <v>0</v>
      </c>
    </row>
    <row r="72" spans="1:27" s="25" customFormat="1" ht="67.5" customHeight="1" x14ac:dyDescent="0.2">
      <c r="A72" s="159" t="s">
        <v>86</v>
      </c>
      <c r="B72" s="27" t="s">
        <v>193</v>
      </c>
      <c r="C72" s="162">
        <v>4400</v>
      </c>
      <c r="D72" s="163">
        <v>0</v>
      </c>
      <c r="E72" s="71">
        <v>0</v>
      </c>
      <c r="F72" s="71">
        <v>0</v>
      </c>
      <c r="G72" s="71">
        <v>0</v>
      </c>
      <c r="H72" s="72"/>
      <c r="I72" s="163">
        <v>0</v>
      </c>
      <c r="J72" s="163">
        <v>0</v>
      </c>
      <c r="K72" s="71">
        <v>0</v>
      </c>
      <c r="L72" s="71">
        <v>0</v>
      </c>
      <c r="M72" s="71">
        <v>0</v>
      </c>
      <c r="N72" s="71">
        <v>0</v>
      </c>
      <c r="O72" s="71">
        <v>0</v>
      </c>
      <c r="P72" s="72"/>
      <c r="Q72" s="163">
        <v>0</v>
      </c>
      <c r="R72" s="163">
        <v>0</v>
      </c>
      <c r="S72" s="71">
        <v>25000</v>
      </c>
      <c r="T72" s="72"/>
      <c r="U72" s="163">
        <v>0</v>
      </c>
      <c r="V72" s="163">
        <v>0</v>
      </c>
      <c r="W72" s="163">
        <v>0</v>
      </c>
      <c r="X72" s="72"/>
      <c r="Y72" s="164">
        <v>0</v>
      </c>
      <c r="Z72" s="163">
        <v>0</v>
      </c>
      <c r="AA72" s="179">
        <v>0</v>
      </c>
    </row>
    <row r="73" spans="1:27" s="25" customFormat="1" ht="72" customHeight="1" x14ac:dyDescent="0.2">
      <c r="A73" s="26" t="s">
        <v>86</v>
      </c>
      <c r="B73" s="1" t="s">
        <v>130</v>
      </c>
      <c r="C73" s="30">
        <v>4300</v>
      </c>
      <c r="D73" s="39">
        <v>0</v>
      </c>
      <c r="E73" s="39">
        <v>0</v>
      </c>
      <c r="F73" s="39">
        <v>0</v>
      </c>
      <c r="G73" s="39">
        <v>0</v>
      </c>
      <c r="H73" s="28"/>
      <c r="I73" s="39">
        <v>9456</v>
      </c>
      <c r="J73" s="39">
        <v>9456</v>
      </c>
      <c r="K73" s="39">
        <v>9456</v>
      </c>
      <c r="L73" s="39">
        <v>9456</v>
      </c>
      <c r="M73" s="39">
        <v>9456</v>
      </c>
      <c r="N73" s="39">
        <v>9456</v>
      </c>
      <c r="O73" s="39">
        <v>9456</v>
      </c>
      <c r="P73" s="28"/>
      <c r="Q73" s="39">
        <v>10464</v>
      </c>
      <c r="R73" s="39">
        <v>10464</v>
      </c>
      <c r="S73" s="39">
        <v>10464</v>
      </c>
      <c r="T73" s="28"/>
      <c r="U73" s="39">
        <v>8261</v>
      </c>
      <c r="V73" s="39">
        <v>8261</v>
      </c>
      <c r="W73" s="39">
        <v>8261</v>
      </c>
      <c r="X73" s="28"/>
      <c r="Y73" s="111">
        <v>10001</v>
      </c>
      <c r="Z73" s="39">
        <v>10001</v>
      </c>
      <c r="AA73" s="177">
        <v>10001</v>
      </c>
    </row>
    <row r="74" spans="1:27" s="25" customFormat="1" ht="106.5" x14ac:dyDescent="0.2">
      <c r="A74" s="26" t="s">
        <v>86</v>
      </c>
      <c r="B74" s="1" t="s">
        <v>177</v>
      </c>
      <c r="C74" s="30">
        <v>4300</v>
      </c>
      <c r="D74" s="39">
        <v>0</v>
      </c>
      <c r="E74" s="39">
        <v>0</v>
      </c>
      <c r="F74" s="39">
        <v>0</v>
      </c>
      <c r="G74" s="39">
        <v>0</v>
      </c>
      <c r="H74" s="28"/>
      <c r="I74" s="39">
        <v>6000</v>
      </c>
      <c r="J74" s="39">
        <v>6000</v>
      </c>
      <c r="K74" s="39">
        <v>6000</v>
      </c>
      <c r="L74" s="39">
        <v>6000</v>
      </c>
      <c r="M74" s="39">
        <v>6000</v>
      </c>
      <c r="N74" s="39">
        <v>6000</v>
      </c>
      <c r="O74" s="39">
        <v>6000</v>
      </c>
      <c r="P74" s="28"/>
      <c r="Q74" s="39">
        <v>6000</v>
      </c>
      <c r="R74" s="39">
        <v>6000</v>
      </c>
      <c r="S74" s="39">
        <v>6000</v>
      </c>
      <c r="T74" s="28"/>
      <c r="U74" s="39">
        <v>6000</v>
      </c>
      <c r="V74" s="39">
        <v>6000</v>
      </c>
      <c r="W74" s="39">
        <v>6000</v>
      </c>
      <c r="X74" s="28"/>
      <c r="Y74" s="111">
        <v>6000</v>
      </c>
      <c r="Z74" s="39">
        <v>6000</v>
      </c>
      <c r="AA74" s="177">
        <v>6000</v>
      </c>
    </row>
    <row r="75" spans="1:27" s="25" customFormat="1" ht="219" customHeight="1" x14ac:dyDescent="0.2">
      <c r="A75" s="26" t="s">
        <v>110</v>
      </c>
      <c r="B75" s="1" t="s">
        <v>178</v>
      </c>
      <c r="C75" s="30">
        <v>4300</v>
      </c>
      <c r="D75" s="39">
        <v>5000</v>
      </c>
      <c r="E75" s="39">
        <v>5000</v>
      </c>
      <c r="F75" s="39">
        <v>5000</v>
      </c>
      <c r="G75" s="39">
        <v>0</v>
      </c>
      <c r="H75" s="28"/>
      <c r="I75" s="39">
        <v>5000</v>
      </c>
      <c r="J75" s="39">
        <v>5000</v>
      </c>
      <c r="K75" s="39">
        <v>5000</v>
      </c>
      <c r="L75" s="39">
        <v>5000</v>
      </c>
      <c r="M75" s="39">
        <v>5000</v>
      </c>
      <c r="N75" s="39">
        <v>5000</v>
      </c>
      <c r="O75" s="39">
        <v>5000</v>
      </c>
      <c r="P75" s="28"/>
      <c r="Q75" s="39">
        <v>5000</v>
      </c>
      <c r="R75" s="39">
        <v>5000</v>
      </c>
      <c r="S75" s="39">
        <v>5000</v>
      </c>
      <c r="T75" s="28"/>
      <c r="U75" s="39">
        <v>5000</v>
      </c>
      <c r="V75" s="39">
        <v>5000</v>
      </c>
      <c r="W75" s="39">
        <v>5000</v>
      </c>
      <c r="X75" s="28"/>
      <c r="Y75" s="111">
        <v>5000</v>
      </c>
      <c r="Z75" s="39">
        <v>5000</v>
      </c>
      <c r="AA75" s="177">
        <v>5000</v>
      </c>
    </row>
    <row r="76" spans="1:27" s="25" customFormat="1" ht="122.25" customHeight="1" x14ac:dyDescent="0.2">
      <c r="A76" s="26" t="s">
        <v>111</v>
      </c>
      <c r="B76" s="1" t="s">
        <v>112</v>
      </c>
      <c r="C76" s="30">
        <v>4400</v>
      </c>
      <c r="D76" s="39">
        <v>0</v>
      </c>
      <c r="E76" s="39">
        <v>0</v>
      </c>
      <c r="F76" s="39">
        <v>0</v>
      </c>
      <c r="G76" s="39">
        <v>0</v>
      </c>
      <c r="H76" s="28"/>
      <c r="I76" s="39">
        <v>40000</v>
      </c>
      <c r="J76" s="39">
        <v>40000</v>
      </c>
      <c r="K76" s="39">
        <v>40000</v>
      </c>
      <c r="L76" s="39">
        <v>40000</v>
      </c>
      <c r="M76" s="39">
        <v>40000</v>
      </c>
      <c r="N76" s="39">
        <v>40000</v>
      </c>
      <c r="O76" s="39">
        <v>40000</v>
      </c>
      <c r="P76" s="28"/>
      <c r="Q76" s="39">
        <v>0</v>
      </c>
      <c r="R76" s="39">
        <v>0</v>
      </c>
      <c r="S76" s="39">
        <v>0</v>
      </c>
      <c r="T76" s="28"/>
      <c r="U76" s="39">
        <v>0</v>
      </c>
      <c r="V76" s="39">
        <v>0</v>
      </c>
      <c r="W76" s="39">
        <v>0</v>
      </c>
      <c r="X76" s="28"/>
      <c r="Y76" s="111">
        <v>20000</v>
      </c>
      <c r="Z76" s="39">
        <v>20000</v>
      </c>
      <c r="AA76" s="177">
        <v>20000</v>
      </c>
    </row>
    <row r="77" spans="1:27" s="25" customFormat="1" ht="98.25" customHeight="1" x14ac:dyDescent="0.2">
      <c r="A77" s="26" t="s">
        <v>86</v>
      </c>
      <c r="B77" s="1" t="s">
        <v>131</v>
      </c>
      <c r="C77" s="30">
        <v>4300</v>
      </c>
      <c r="D77" s="41">
        <v>0</v>
      </c>
      <c r="E77" s="41">
        <v>0</v>
      </c>
      <c r="F77" s="41">
        <v>0</v>
      </c>
      <c r="G77" s="41">
        <v>0</v>
      </c>
      <c r="H77" s="42"/>
      <c r="I77" s="41">
        <v>15000</v>
      </c>
      <c r="J77" s="41">
        <v>15000</v>
      </c>
      <c r="K77" s="41">
        <v>15000</v>
      </c>
      <c r="L77" s="41">
        <v>15000</v>
      </c>
      <c r="M77" s="161">
        <v>0</v>
      </c>
      <c r="N77" s="161">
        <v>0</v>
      </c>
      <c r="O77" s="161">
        <v>0</v>
      </c>
      <c r="P77" s="42"/>
      <c r="Q77" s="41">
        <v>15000</v>
      </c>
      <c r="R77" s="41">
        <v>15000</v>
      </c>
      <c r="S77" s="41">
        <v>15000</v>
      </c>
      <c r="T77" s="42"/>
      <c r="U77" s="41">
        <v>15000</v>
      </c>
      <c r="V77" s="41">
        <v>15000</v>
      </c>
      <c r="W77" s="41">
        <v>15000</v>
      </c>
      <c r="X77" s="42"/>
      <c r="Y77" s="112">
        <v>15000</v>
      </c>
      <c r="Z77" s="41">
        <v>15000</v>
      </c>
      <c r="AA77" s="180">
        <v>15000</v>
      </c>
    </row>
    <row r="78" spans="1:27" s="25" customFormat="1" ht="15.75" x14ac:dyDescent="0.25">
      <c r="A78" s="37"/>
      <c r="B78" s="34" t="s">
        <v>113</v>
      </c>
      <c r="C78" s="35" t="s">
        <v>114</v>
      </c>
      <c r="D78" s="36">
        <f>SUM(D70:D77)</f>
        <v>15000</v>
      </c>
      <c r="E78" s="36">
        <f>SUM(E70:E77)</f>
        <v>13196</v>
      </c>
      <c r="F78" s="36">
        <f>SUM(F70:F77)</f>
        <v>13196</v>
      </c>
      <c r="G78" s="36">
        <f>SUM(G70:G77)</f>
        <v>0</v>
      </c>
      <c r="H78" s="36"/>
      <c r="I78" s="36">
        <f t="shared" ref="I78:O78" si="9">SUM(I70:I77)</f>
        <v>85456</v>
      </c>
      <c r="J78" s="36">
        <f t="shared" si="9"/>
        <v>85456</v>
      </c>
      <c r="K78" s="36">
        <f t="shared" si="9"/>
        <v>89548.489999999991</v>
      </c>
      <c r="L78" s="36">
        <f t="shared" si="9"/>
        <v>89548.489999999991</v>
      </c>
      <c r="M78" s="36">
        <f t="shared" si="9"/>
        <v>94548.489999999991</v>
      </c>
      <c r="N78" s="36">
        <f t="shared" si="9"/>
        <v>94548.489999999991</v>
      </c>
      <c r="O78" s="36">
        <f t="shared" si="9"/>
        <v>94548.489999999991</v>
      </c>
      <c r="P78" s="36"/>
      <c r="Q78" s="36">
        <f>SUM(Q70:Q77)</f>
        <v>46464</v>
      </c>
      <c r="R78" s="36">
        <f>SUM(R70:R77)</f>
        <v>46464</v>
      </c>
      <c r="S78" s="36">
        <f>SUM(S70:S77)</f>
        <v>83939.989999999991</v>
      </c>
      <c r="T78" s="36"/>
      <c r="U78" s="36">
        <f>SUM(U70:U77)</f>
        <v>44261</v>
      </c>
      <c r="V78" s="36">
        <f>SUM(V70:V77)</f>
        <v>44261</v>
      </c>
      <c r="W78" s="36">
        <f>SUM(W70:W77)</f>
        <v>45174.400000000001</v>
      </c>
      <c r="X78" s="36"/>
      <c r="Y78" s="107">
        <f>SUM(Y70:Y77)</f>
        <v>67781</v>
      </c>
      <c r="Z78" s="36">
        <f>SUM(Z70:Z77)</f>
        <v>67781</v>
      </c>
      <c r="AA78" s="175">
        <f>SUM(AA70:AA77)</f>
        <v>67781</v>
      </c>
    </row>
    <row r="79" spans="1:27" s="25" customFormat="1" ht="25.5" customHeight="1" x14ac:dyDescent="0.2">
      <c r="A79" s="43" t="s">
        <v>115</v>
      </c>
      <c r="B79" s="1" t="s">
        <v>132</v>
      </c>
      <c r="C79" s="30">
        <v>5800</v>
      </c>
      <c r="D79" s="41">
        <v>0</v>
      </c>
      <c r="E79" s="41">
        <v>0</v>
      </c>
      <c r="F79" s="41">
        <v>0</v>
      </c>
      <c r="G79" s="41">
        <v>0</v>
      </c>
      <c r="H79" s="42"/>
      <c r="I79" s="41">
        <v>300000</v>
      </c>
      <c r="J79" s="41">
        <v>300000</v>
      </c>
      <c r="K79" s="41">
        <v>300000</v>
      </c>
      <c r="L79" s="41">
        <v>300000</v>
      </c>
      <c r="M79" s="41">
        <v>300000</v>
      </c>
      <c r="N79" s="41">
        <v>300000</v>
      </c>
      <c r="O79" s="41">
        <v>300000</v>
      </c>
      <c r="P79" s="42"/>
      <c r="Q79" s="41">
        <v>300000</v>
      </c>
      <c r="R79" s="41">
        <v>300000</v>
      </c>
      <c r="S79" s="41">
        <v>300000</v>
      </c>
      <c r="T79" s="42"/>
      <c r="U79" s="41">
        <v>300000</v>
      </c>
      <c r="V79" s="41">
        <v>300000</v>
      </c>
      <c r="W79" s="41">
        <v>300000</v>
      </c>
      <c r="X79" s="42"/>
      <c r="Y79" s="112">
        <v>300000</v>
      </c>
      <c r="Z79" s="41">
        <v>300000</v>
      </c>
      <c r="AA79" s="180">
        <v>300000</v>
      </c>
    </row>
    <row r="80" spans="1:27" s="25" customFormat="1" ht="46.5" customHeight="1" x14ac:dyDescent="0.2">
      <c r="A80" s="26" t="s">
        <v>110</v>
      </c>
      <c r="B80" s="44" t="s">
        <v>133</v>
      </c>
      <c r="C80" s="30">
        <v>5800</v>
      </c>
      <c r="D80" s="41">
        <v>0</v>
      </c>
      <c r="E80" s="41">
        <v>0</v>
      </c>
      <c r="F80" s="41">
        <v>0</v>
      </c>
      <c r="G80" s="41">
        <v>0</v>
      </c>
      <c r="H80" s="42"/>
      <c r="I80" s="41">
        <v>20000</v>
      </c>
      <c r="J80" s="41">
        <v>20000</v>
      </c>
      <c r="K80" s="41">
        <v>20000</v>
      </c>
      <c r="L80" s="41">
        <v>20000</v>
      </c>
      <c r="M80" s="161">
        <f>20000-6081</f>
        <v>13919</v>
      </c>
      <c r="N80" s="161">
        <f>20000-6081-802</f>
        <v>13117</v>
      </c>
      <c r="O80" s="161">
        <f>20000-6081-802</f>
        <v>13117</v>
      </c>
      <c r="P80" s="42"/>
      <c r="Q80" s="41">
        <v>20000</v>
      </c>
      <c r="R80" s="41">
        <v>20000</v>
      </c>
      <c r="S80" s="161">
        <v>0</v>
      </c>
      <c r="T80" s="42"/>
      <c r="U80" s="41">
        <v>20000</v>
      </c>
      <c r="V80" s="41">
        <v>20000</v>
      </c>
      <c r="W80" s="161">
        <v>0</v>
      </c>
      <c r="X80" s="42"/>
      <c r="Y80" s="112">
        <v>20000</v>
      </c>
      <c r="Z80" s="41">
        <v>20000</v>
      </c>
      <c r="AA80" s="185">
        <v>0</v>
      </c>
    </row>
    <row r="81" spans="1:27" s="25" customFormat="1" ht="57.75" customHeight="1" x14ac:dyDescent="0.2">
      <c r="A81" s="160" t="s">
        <v>86</v>
      </c>
      <c r="B81" s="32" t="s">
        <v>190</v>
      </c>
      <c r="C81" s="30">
        <v>5800</v>
      </c>
      <c r="D81" s="41">
        <v>0</v>
      </c>
      <c r="E81" s="41">
        <v>0</v>
      </c>
      <c r="F81" s="41">
        <v>0</v>
      </c>
      <c r="G81" s="41">
        <v>0</v>
      </c>
      <c r="H81" s="42"/>
      <c r="I81" s="41">
        <v>0</v>
      </c>
      <c r="J81" s="41">
        <v>0</v>
      </c>
      <c r="K81" s="41">
        <v>0</v>
      </c>
      <c r="L81" s="41">
        <v>0</v>
      </c>
      <c r="M81" s="161">
        <v>0</v>
      </c>
      <c r="N81" s="161">
        <v>0</v>
      </c>
      <c r="O81" s="161">
        <v>0</v>
      </c>
      <c r="P81" s="42"/>
      <c r="Q81" s="41">
        <v>0</v>
      </c>
      <c r="R81" s="41">
        <v>0</v>
      </c>
      <c r="S81" s="161">
        <v>10000</v>
      </c>
      <c r="T81" s="42"/>
      <c r="U81" s="41">
        <v>0</v>
      </c>
      <c r="V81" s="41">
        <v>0</v>
      </c>
      <c r="W81" s="161">
        <v>0</v>
      </c>
      <c r="X81" s="42"/>
      <c r="Y81" s="184">
        <v>0</v>
      </c>
      <c r="Z81" s="161">
        <v>0</v>
      </c>
      <c r="AA81" s="185">
        <v>0</v>
      </c>
    </row>
    <row r="82" spans="1:27" s="25" customFormat="1" ht="75.75" x14ac:dyDescent="0.2">
      <c r="A82" s="160" t="s">
        <v>198</v>
      </c>
      <c r="B82" s="32" t="s">
        <v>197</v>
      </c>
      <c r="C82" s="30">
        <v>5800</v>
      </c>
      <c r="D82" s="41">
        <v>0</v>
      </c>
      <c r="E82" s="41">
        <v>0</v>
      </c>
      <c r="F82" s="41">
        <v>0</v>
      </c>
      <c r="G82" s="41">
        <v>0</v>
      </c>
      <c r="H82" s="42"/>
      <c r="I82" s="41">
        <v>0</v>
      </c>
      <c r="J82" s="41">
        <v>0</v>
      </c>
      <c r="K82" s="41">
        <v>0</v>
      </c>
      <c r="L82" s="41">
        <v>0</v>
      </c>
      <c r="M82" s="161">
        <v>0</v>
      </c>
      <c r="N82" s="161">
        <v>0</v>
      </c>
      <c r="O82" s="161">
        <v>0</v>
      </c>
      <c r="P82" s="42"/>
      <c r="Q82" s="41">
        <v>0</v>
      </c>
      <c r="R82" s="41">
        <v>0</v>
      </c>
      <c r="S82" s="161">
        <v>20000</v>
      </c>
      <c r="T82" s="42"/>
      <c r="U82" s="161">
        <v>0</v>
      </c>
      <c r="V82" s="161">
        <v>0</v>
      </c>
      <c r="W82" s="161">
        <v>0</v>
      </c>
      <c r="X82" s="42"/>
      <c r="Y82" s="184">
        <v>0</v>
      </c>
      <c r="Z82" s="161">
        <v>0</v>
      </c>
      <c r="AA82" s="185">
        <v>0</v>
      </c>
    </row>
    <row r="83" spans="1:27" s="25" customFormat="1" ht="15.75" x14ac:dyDescent="0.25">
      <c r="A83" s="37"/>
      <c r="B83" s="34" t="s">
        <v>116</v>
      </c>
      <c r="C83" s="35" t="s">
        <v>117</v>
      </c>
      <c r="D83" s="36">
        <f>SUM(D79:D82)</f>
        <v>0</v>
      </c>
      <c r="E83" s="36">
        <f>SUM(E79:E82)</f>
        <v>0</v>
      </c>
      <c r="F83" s="36">
        <f>SUM(F79:F82)</f>
        <v>0</v>
      </c>
      <c r="G83" s="36">
        <f>SUM(G79:G82)</f>
        <v>0</v>
      </c>
      <c r="H83" s="36"/>
      <c r="I83" s="36">
        <f t="shared" ref="I83:O83" si="10">SUM(I79:I82)</f>
        <v>320000</v>
      </c>
      <c r="J83" s="36">
        <f t="shared" si="10"/>
        <v>320000</v>
      </c>
      <c r="K83" s="36">
        <f t="shared" si="10"/>
        <v>320000</v>
      </c>
      <c r="L83" s="36">
        <f t="shared" si="10"/>
        <v>320000</v>
      </c>
      <c r="M83" s="36">
        <f t="shared" si="10"/>
        <v>313919</v>
      </c>
      <c r="N83" s="36">
        <f t="shared" si="10"/>
        <v>313117</v>
      </c>
      <c r="O83" s="36">
        <f t="shared" si="10"/>
        <v>313117</v>
      </c>
      <c r="P83" s="36"/>
      <c r="Q83" s="36">
        <f>SUM(Q79:Q82)</f>
        <v>320000</v>
      </c>
      <c r="R83" s="36">
        <f>SUM(R79:R82)</f>
        <v>320000</v>
      </c>
      <c r="S83" s="36">
        <f>SUM(S79:S82)</f>
        <v>330000</v>
      </c>
      <c r="T83" s="36"/>
      <c r="U83" s="36">
        <f>SUM(U79:U82)</f>
        <v>320000</v>
      </c>
      <c r="V83" s="36">
        <f>SUM(V79:V82)</f>
        <v>320000</v>
      </c>
      <c r="W83" s="36">
        <f>SUM(W79:W82)</f>
        <v>300000</v>
      </c>
      <c r="X83" s="36"/>
      <c r="Y83" s="36">
        <f>SUM(Y79:Y82)</f>
        <v>320000</v>
      </c>
      <c r="Z83" s="36">
        <f>SUM(Z79:Z82)</f>
        <v>320000</v>
      </c>
      <c r="AA83" s="36">
        <f>SUM(AA79:AA82)</f>
        <v>300000</v>
      </c>
    </row>
    <row r="84" spans="1:27" s="25" customFormat="1" ht="15.75" x14ac:dyDescent="0.2">
      <c r="A84" s="45"/>
      <c r="B84" s="44"/>
      <c r="C84" s="46"/>
      <c r="D84" s="41"/>
      <c r="E84" s="41"/>
      <c r="F84" s="41"/>
      <c r="G84" s="41"/>
      <c r="H84" s="42"/>
      <c r="I84" s="41"/>
      <c r="J84" s="41"/>
      <c r="K84" s="41"/>
      <c r="L84" s="41"/>
      <c r="M84" s="41"/>
      <c r="N84" s="41"/>
      <c r="O84" s="41"/>
      <c r="P84" s="42"/>
      <c r="Q84" s="41"/>
      <c r="R84" s="41"/>
      <c r="S84" s="41"/>
      <c r="T84" s="42"/>
      <c r="U84" s="41"/>
      <c r="V84" s="41"/>
      <c r="W84" s="41"/>
      <c r="X84" s="42"/>
      <c r="Y84" s="112"/>
      <c r="Z84" s="41"/>
      <c r="AA84" s="180"/>
    </row>
    <row r="85" spans="1:27" s="25" customFormat="1" ht="15.75" x14ac:dyDescent="0.25">
      <c r="A85" s="43"/>
      <c r="B85" s="47"/>
      <c r="C85" s="46"/>
      <c r="D85" s="41"/>
      <c r="E85" s="41"/>
      <c r="F85" s="41"/>
      <c r="G85" s="41"/>
      <c r="H85" s="42"/>
      <c r="I85" s="41"/>
      <c r="J85" s="41"/>
      <c r="K85" s="41"/>
      <c r="L85" s="41"/>
      <c r="M85" s="41"/>
      <c r="N85" s="41"/>
      <c r="O85" s="41"/>
      <c r="P85" s="42"/>
      <c r="Q85" s="41"/>
      <c r="R85" s="41"/>
      <c r="S85" s="41"/>
      <c r="T85" s="42"/>
      <c r="U85" s="41"/>
      <c r="V85" s="41"/>
      <c r="W85" s="41"/>
      <c r="X85" s="42"/>
      <c r="Y85" s="112"/>
      <c r="Z85" s="41"/>
      <c r="AA85" s="180"/>
    </row>
    <row r="86" spans="1:27" s="25" customFormat="1" ht="15.75" x14ac:dyDescent="0.25">
      <c r="A86" s="43"/>
      <c r="B86" s="47"/>
      <c r="C86" s="46"/>
      <c r="D86" s="41"/>
      <c r="E86" s="41"/>
      <c r="F86" s="41"/>
      <c r="G86" s="41"/>
      <c r="H86" s="42"/>
      <c r="I86" s="41"/>
      <c r="J86" s="41"/>
      <c r="K86" s="41"/>
      <c r="L86" s="41"/>
      <c r="M86" s="41"/>
      <c r="N86" s="41"/>
      <c r="O86" s="41"/>
      <c r="P86" s="42"/>
      <c r="Q86" s="41"/>
      <c r="R86" s="41"/>
      <c r="S86" s="41"/>
      <c r="T86" s="42"/>
      <c r="U86" s="41"/>
      <c r="V86" s="41"/>
      <c r="W86" s="41"/>
      <c r="X86" s="42"/>
      <c r="Y86" s="112"/>
      <c r="Z86" s="41"/>
      <c r="AA86" s="180"/>
    </row>
    <row r="87" spans="1:27" s="25" customFormat="1" ht="15.75" x14ac:dyDescent="0.25">
      <c r="A87" s="37"/>
      <c r="B87" s="34" t="s">
        <v>118</v>
      </c>
      <c r="C87" s="35" t="s">
        <v>119</v>
      </c>
      <c r="D87" s="36">
        <f>SUM(D84:D86)</f>
        <v>0</v>
      </c>
      <c r="E87" s="36">
        <f>SUM(E84:E86)</f>
        <v>0</v>
      </c>
      <c r="F87" s="36">
        <f>SUM(F84:F86)</f>
        <v>0</v>
      </c>
      <c r="G87" s="36">
        <f>SUM(G84:G86)</f>
        <v>0</v>
      </c>
      <c r="H87" s="36"/>
      <c r="I87" s="36">
        <f t="shared" ref="I87:N87" si="11">SUM(I84:I86)</f>
        <v>0</v>
      </c>
      <c r="J87" s="36">
        <f t="shared" si="11"/>
        <v>0</v>
      </c>
      <c r="K87" s="36">
        <f t="shared" si="11"/>
        <v>0</v>
      </c>
      <c r="L87" s="36">
        <f t="shared" si="11"/>
        <v>0</v>
      </c>
      <c r="M87" s="36">
        <f t="shared" si="11"/>
        <v>0</v>
      </c>
      <c r="N87" s="36">
        <f t="shared" si="11"/>
        <v>0</v>
      </c>
      <c r="O87" s="36">
        <f t="shared" ref="O87" si="12">SUM(O84:O86)</f>
        <v>0</v>
      </c>
      <c r="P87" s="36"/>
      <c r="Q87" s="36">
        <f>SUM(Q84:Q86)</f>
        <v>0</v>
      </c>
      <c r="R87" s="36">
        <f>SUM(R84:R86)</f>
        <v>0</v>
      </c>
      <c r="S87" s="36">
        <f>SUM(S84:S86)</f>
        <v>0</v>
      </c>
      <c r="T87" s="36"/>
      <c r="U87" s="36">
        <f>SUM(U84:U86)</f>
        <v>0</v>
      </c>
      <c r="V87" s="36">
        <f>SUM(V84:V86)</f>
        <v>0</v>
      </c>
      <c r="W87" s="36">
        <f>SUM(W84:W86)</f>
        <v>0</v>
      </c>
      <c r="X87" s="36"/>
      <c r="Y87" s="107">
        <f>SUM(Y84:Y86)</f>
        <v>0</v>
      </c>
      <c r="Z87" s="36">
        <f>SUM(Z84:Z86)</f>
        <v>0</v>
      </c>
      <c r="AA87" s="175">
        <f>SUM(AA84:AA86)</f>
        <v>0</v>
      </c>
    </row>
    <row r="88" spans="1:27" s="52" customFormat="1" ht="15.75" x14ac:dyDescent="0.25">
      <c r="A88" s="48"/>
      <c r="B88" s="49"/>
      <c r="C88" s="50"/>
      <c r="D88" s="51"/>
      <c r="E88" s="51"/>
      <c r="F88" s="51"/>
      <c r="G88" s="51"/>
      <c r="H88" s="36"/>
      <c r="I88" s="51"/>
      <c r="J88" s="51"/>
      <c r="K88" s="51"/>
      <c r="L88" s="51"/>
      <c r="M88" s="51"/>
      <c r="N88" s="51"/>
      <c r="O88" s="51"/>
      <c r="P88" s="36"/>
      <c r="Q88" s="51"/>
      <c r="R88" s="51"/>
      <c r="S88" s="51"/>
      <c r="T88" s="36"/>
      <c r="U88" s="51"/>
      <c r="V88" s="51"/>
      <c r="W88" s="51"/>
      <c r="X88" s="36"/>
      <c r="Y88" s="113"/>
      <c r="Z88" s="51"/>
      <c r="AA88" s="181"/>
    </row>
    <row r="89" spans="1:27" s="25" customFormat="1" ht="15.75" x14ac:dyDescent="0.25">
      <c r="A89" s="37"/>
      <c r="B89" s="34" t="s">
        <v>120</v>
      </c>
      <c r="C89" s="35"/>
      <c r="D89" s="36">
        <f>SUM(D87,D83,D78,D69,D51,D40)</f>
        <v>189622</v>
      </c>
      <c r="E89" s="36">
        <f>SUM(E87,E83,E78,E69,E51,E40)</f>
        <v>189623</v>
      </c>
      <c r="F89" s="36">
        <f>SUM(F87,F83,F78,F69,F51,F40)</f>
        <v>189623</v>
      </c>
      <c r="G89" s="36">
        <f>SUM(G87,G83,G78,G69,G51,G40)</f>
        <v>65067.700000000004</v>
      </c>
      <c r="H89" s="36"/>
      <c r="I89" s="36">
        <f t="shared" ref="I89:O89" si="13">SUM(I87,I83,I78,I69,I51,I40)</f>
        <v>1676178</v>
      </c>
      <c r="J89" s="36">
        <f t="shared" si="13"/>
        <v>1676178</v>
      </c>
      <c r="K89" s="36">
        <f t="shared" si="13"/>
        <v>1787431.49</v>
      </c>
      <c r="L89" s="36">
        <f t="shared" si="13"/>
        <v>1787431.49</v>
      </c>
      <c r="M89" s="36">
        <f t="shared" si="13"/>
        <v>1787431.49</v>
      </c>
      <c r="N89" s="36">
        <f t="shared" si="13"/>
        <v>1787431.49</v>
      </c>
      <c r="O89" s="36">
        <f t="shared" si="13"/>
        <v>1787431.49</v>
      </c>
      <c r="P89" s="36"/>
      <c r="Q89" s="36">
        <f>SUM(Q87,Q83,Q78,Q69,Q51,Q40)</f>
        <v>1637186</v>
      </c>
      <c r="R89" s="36">
        <f>SUM(R87,R83,R78,R69,R51,R40)</f>
        <v>1637186</v>
      </c>
      <c r="S89" s="36">
        <f>SUM(S87,S83,S78,S69,S51,S40)</f>
        <v>2003003.99</v>
      </c>
      <c r="T89" s="36"/>
      <c r="U89" s="36">
        <f>SUM(U87,U83,U78,U69,U51,U40)</f>
        <v>1634983</v>
      </c>
      <c r="V89" s="36">
        <f>SUM(V87,V83,V78,V69,V51,V40)</f>
        <v>1634983</v>
      </c>
      <c r="W89" s="36">
        <f>SUM(W87,W83,W78,W69,W51,W40)</f>
        <v>1697555.4</v>
      </c>
      <c r="X89" s="36"/>
      <c r="Y89" s="107">
        <f>SUM(Y87,Y83,Y78,Y69,Y51,Y40)</f>
        <v>1658503</v>
      </c>
      <c r="Z89" s="36">
        <f>SUM(Z87,Z83,Z78,Z69,Z51,Z40)</f>
        <v>1658503</v>
      </c>
      <c r="AA89" s="175">
        <f>SUM(AA87,AA83,AA78,AA69,AA51,AA40)</f>
        <v>1720162</v>
      </c>
    </row>
    <row r="90" spans="1:27" s="25" customFormat="1" ht="15.75" x14ac:dyDescent="0.2">
      <c r="A90" s="43"/>
      <c r="B90" s="53" t="s">
        <v>121</v>
      </c>
      <c r="C90" s="46"/>
      <c r="D90" s="54">
        <f>ROUNDUP(D89*0.0347,0)</f>
        <v>6580</v>
      </c>
      <c r="E90" s="54">
        <v>6579</v>
      </c>
      <c r="F90" s="54">
        <v>6579</v>
      </c>
      <c r="G90" s="54">
        <v>2257.81</v>
      </c>
      <c r="H90" s="36"/>
      <c r="I90" s="54">
        <v>58164</v>
      </c>
      <c r="J90" s="54">
        <v>58164</v>
      </c>
      <c r="K90" s="51">
        <v>75787</v>
      </c>
      <c r="L90" s="51">
        <v>75787</v>
      </c>
      <c r="M90" s="51">
        <v>75787</v>
      </c>
      <c r="N90" s="51">
        <v>75787</v>
      </c>
      <c r="O90" s="51">
        <v>75787</v>
      </c>
      <c r="P90" s="36"/>
      <c r="Q90" s="54">
        <v>56811</v>
      </c>
      <c r="R90" s="54">
        <v>56811</v>
      </c>
      <c r="S90" s="51">
        <f>101927-8335</f>
        <v>93592</v>
      </c>
      <c r="T90" s="36"/>
      <c r="U90" s="54">
        <v>56734</v>
      </c>
      <c r="V90" s="54">
        <v>56734</v>
      </c>
      <c r="W90" s="51">
        <f>ROUNDDOWN(W89*0.0511,0)-8761</f>
        <v>77984</v>
      </c>
      <c r="X90" s="36"/>
      <c r="Y90" s="114">
        <v>57551</v>
      </c>
      <c r="Z90" s="54">
        <v>57551</v>
      </c>
      <c r="AA90" s="51">
        <f>ROUNDDOWN(AA89*0.0511,0)-8761</f>
        <v>79139</v>
      </c>
    </row>
    <row r="91" spans="1:27" s="25" customFormat="1" ht="15.75" x14ac:dyDescent="0.25">
      <c r="A91" s="37"/>
      <c r="B91" s="34" t="s">
        <v>122</v>
      </c>
      <c r="C91" s="35" t="s">
        <v>123</v>
      </c>
      <c r="D91" s="36">
        <f>D90</f>
        <v>6580</v>
      </c>
      <c r="E91" s="36">
        <f>E90</f>
        <v>6579</v>
      </c>
      <c r="F91" s="36">
        <f>F90</f>
        <v>6579</v>
      </c>
      <c r="G91" s="36">
        <f>G90</f>
        <v>2257.81</v>
      </c>
      <c r="H91" s="36"/>
      <c r="I91" s="36">
        <f t="shared" ref="I91:N91" si="14">I90</f>
        <v>58164</v>
      </c>
      <c r="J91" s="36">
        <f t="shared" si="14"/>
        <v>58164</v>
      </c>
      <c r="K91" s="36">
        <f t="shared" si="14"/>
        <v>75787</v>
      </c>
      <c r="L91" s="36">
        <f t="shared" si="14"/>
        <v>75787</v>
      </c>
      <c r="M91" s="36">
        <f t="shared" si="14"/>
        <v>75787</v>
      </c>
      <c r="N91" s="36">
        <f t="shared" si="14"/>
        <v>75787</v>
      </c>
      <c r="O91" s="36">
        <f t="shared" ref="O91" si="15">O90</f>
        <v>75787</v>
      </c>
      <c r="P91" s="36"/>
      <c r="Q91" s="36">
        <f>Q90</f>
        <v>56811</v>
      </c>
      <c r="R91" s="36">
        <f>R90</f>
        <v>56811</v>
      </c>
      <c r="S91" s="36">
        <f>S90</f>
        <v>93592</v>
      </c>
      <c r="T91" s="36"/>
      <c r="U91" s="36">
        <f>U90</f>
        <v>56734</v>
      </c>
      <c r="V91" s="36">
        <f>V90</f>
        <v>56734</v>
      </c>
      <c r="W91" s="36">
        <f>W90</f>
        <v>77984</v>
      </c>
      <c r="X91" s="36"/>
      <c r="Y91" s="107">
        <f>Y90</f>
        <v>57551</v>
      </c>
      <c r="Z91" s="36">
        <f>Z90</f>
        <v>57551</v>
      </c>
      <c r="AA91" s="175">
        <f>AA90</f>
        <v>79139</v>
      </c>
    </row>
    <row r="92" spans="1:27" s="25" customFormat="1" ht="16.5" thickBot="1" x14ac:dyDescent="0.3">
      <c r="A92" s="55"/>
      <c r="B92" s="56" t="s">
        <v>124</v>
      </c>
      <c r="C92" s="57"/>
      <c r="D92" s="58">
        <f>SUM(D89+D91)</f>
        <v>196202</v>
      </c>
      <c r="E92" s="58">
        <f>SUM(E89+E91)</f>
        <v>196202</v>
      </c>
      <c r="F92" s="58">
        <f>SUM(F89+F91)</f>
        <v>196202</v>
      </c>
      <c r="G92" s="58">
        <f>SUM(G89+G91)</f>
        <v>67325.510000000009</v>
      </c>
      <c r="H92" s="58"/>
      <c r="I92" s="58">
        <f t="shared" ref="I92:N92" si="16">SUM(I89+I91)</f>
        <v>1734342</v>
      </c>
      <c r="J92" s="58">
        <f t="shared" si="16"/>
        <v>1734342</v>
      </c>
      <c r="K92" s="58">
        <f t="shared" si="16"/>
        <v>1863218.49</v>
      </c>
      <c r="L92" s="58">
        <f t="shared" si="16"/>
        <v>1863218.49</v>
      </c>
      <c r="M92" s="58">
        <f t="shared" si="16"/>
        <v>1863218.49</v>
      </c>
      <c r="N92" s="58">
        <f t="shared" si="16"/>
        <v>1863218.49</v>
      </c>
      <c r="O92" s="58">
        <f t="shared" ref="O92" si="17">SUM(O89+O91)</f>
        <v>1863218.49</v>
      </c>
      <c r="P92" s="58"/>
      <c r="Q92" s="58">
        <f>SUM(Q89+Q91)</f>
        <v>1693997</v>
      </c>
      <c r="R92" s="58">
        <f>SUM(R89+R91)</f>
        <v>1693997</v>
      </c>
      <c r="S92" s="58">
        <f>SUM(S89+S91)</f>
        <v>2096595.99</v>
      </c>
      <c r="T92" s="58"/>
      <c r="U92" s="58">
        <f>SUM(U89+U91)</f>
        <v>1691717</v>
      </c>
      <c r="V92" s="58">
        <f>SUM(V89+V91)</f>
        <v>1691717</v>
      </c>
      <c r="W92" s="58">
        <f>SUM(W89+W91)</f>
        <v>1775539.4</v>
      </c>
      <c r="X92" s="58"/>
      <c r="Y92" s="115">
        <f>SUM(Y89+Y91)</f>
        <v>1716054</v>
      </c>
      <c r="Z92" s="58">
        <f>SUM(Z89+Z91)</f>
        <v>1716054</v>
      </c>
      <c r="AA92" s="182">
        <f>SUM(AA89+AA91)</f>
        <v>1799301</v>
      </c>
    </row>
    <row r="93" spans="1:27" s="25" customFormat="1" ht="15.75" x14ac:dyDescent="0.2">
      <c r="A93" s="59"/>
      <c r="B93" s="60"/>
      <c r="C93" s="61"/>
      <c r="D93" s="59"/>
      <c r="E93" s="59"/>
      <c r="F93" s="59"/>
      <c r="G93" s="59"/>
      <c r="H93" s="62"/>
      <c r="I93" s="59"/>
      <c r="J93" s="59"/>
      <c r="K93" s="59"/>
      <c r="L93" s="59"/>
      <c r="M93" s="59"/>
      <c r="N93" s="59"/>
      <c r="O93" s="59"/>
      <c r="P93" s="63"/>
      <c r="Q93" s="59"/>
      <c r="R93" s="59"/>
      <c r="S93" s="59"/>
      <c r="T93" s="63"/>
      <c r="U93" s="59"/>
      <c r="V93" s="59"/>
      <c r="W93" s="59"/>
      <c r="X93" s="63"/>
      <c r="Y93" s="59"/>
      <c r="Z93" s="59"/>
      <c r="AA93" s="59"/>
    </row>
    <row r="94" spans="1:27" s="25" customFormat="1" ht="15.75" x14ac:dyDescent="0.2">
      <c r="A94" s="59"/>
      <c r="B94" s="60"/>
      <c r="C94" s="61"/>
      <c r="D94" s="59" t="s">
        <v>125</v>
      </c>
      <c r="E94" s="64">
        <f>E92-D92</f>
        <v>0</v>
      </c>
      <c r="F94" s="64">
        <f>F92-E92</f>
        <v>0</v>
      </c>
      <c r="G94" s="64">
        <f>67325.51-G92</f>
        <v>0</v>
      </c>
      <c r="H94" s="62"/>
      <c r="I94" s="64">
        <f>1734342-I92</f>
        <v>0</v>
      </c>
      <c r="J94" s="64">
        <f>1734342-J92</f>
        <v>0</v>
      </c>
      <c r="K94" s="64">
        <f t="shared" ref="K94:O94" si="18">1734342+128876.49-K92</f>
        <v>0</v>
      </c>
      <c r="L94" s="64">
        <f t="shared" si="18"/>
        <v>0</v>
      </c>
      <c r="M94" s="64">
        <f t="shared" si="18"/>
        <v>0</v>
      </c>
      <c r="N94" s="64">
        <f t="shared" si="18"/>
        <v>0</v>
      </c>
      <c r="O94" s="64">
        <f t="shared" si="18"/>
        <v>0</v>
      </c>
      <c r="P94" s="63"/>
      <c r="Q94" s="64">
        <f>1693997-Q92</f>
        <v>0</v>
      </c>
      <c r="R94" s="64">
        <f>1693997-R92</f>
        <v>0</v>
      </c>
      <c r="S94" s="64">
        <f>1693997+402598.99-S92</f>
        <v>0</v>
      </c>
      <c r="T94" s="63"/>
      <c r="U94" s="64">
        <f>1691717-U92</f>
        <v>0</v>
      </c>
      <c r="V94" s="64">
        <f>1691717-V92</f>
        <v>0</v>
      </c>
      <c r="W94" s="64">
        <f>1691717+83822.4-W92</f>
        <v>0</v>
      </c>
      <c r="X94" s="63"/>
      <c r="Y94" s="64">
        <f>1716054-Y92</f>
        <v>0</v>
      </c>
      <c r="Z94" s="64">
        <f>1716054-Z92</f>
        <v>0</v>
      </c>
      <c r="AA94" s="64">
        <f>1716054+83247-AA92</f>
        <v>0</v>
      </c>
    </row>
    <row r="95" spans="1:27" s="25" customFormat="1" ht="15.75" x14ac:dyDescent="0.2">
      <c r="A95" s="59"/>
      <c r="B95" s="60"/>
      <c r="C95" s="61"/>
      <c r="D95" s="59"/>
      <c r="E95" s="59"/>
      <c r="F95" s="59"/>
      <c r="G95" s="59"/>
      <c r="H95" s="59"/>
      <c r="I95" s="59"/>
      <c r="J95" s="59"/>
      <c r="K95" s="59"/>
      <c r="L95" s="59"/>
      <c r="M95" s="59"/>
      <c r="N95" s="59"/>
      <c r="O95" s="59"/>
      <c r="P95" s="59"/>
      <c r="Q95" s="59"/>
      <c r="R95" s="59"/>
      <c r="S95" s="59"/>
      <c r="T95" s="59"/>
      <c r="U95" s="59"/>
      <c r="V95" s="59"/>
      <c r="W95" s="64"/>
      <c r="X95" s="59"/>
      <c r="Y95" s="59"/>
      <c r="Z95" s="59"/>
      <c r="AA95" s="64"/>
    </row>
    <row r="96" spans="1:27" s="25" customFormat="1" ht="15.75" x14ac:dyDescent="0.2">
      <c r="A96" s="59"/>
      <c r="B96" s="60"/>
      <c r="C96" s="61"/>
      <c r="D96" s="59"/>
      <c r="E96" s="59"/>
      <c r="F96" s="59"/>
      <c r="G96" s="59"/>
      <c r="H96" s="59"/>
      <c r="I96" s="59"/>
      <c r="K96" s="117">
        <v>128876.49</v>
      </c>
      <c r="L96" s="118" t="s">
        <v>146</v>
      </c>
      <c r="M96" s="117">
        <v>128876.49</v>
      </c>
      <c r="N96" s="117">
        <v>128876.49</v>
      </c>
      <c r="O96" s="117">
        <v>128876.49</v>
      </c>
      <c r="P96" s="59"/>
      <c r="Q96" s="59"/>
      <c r="R96" s="118" t="s">
        <v>229</v>
      </c>
      <c r="S96" s="64">
        <v>402600.03</v>
      </c>
      <c r="T96" s="59"/>
      <c r="U96" s="59"/>
      <c r="V96" s="118" t="s">
        <v>194</v>
      </c>
      <c r="W96" s="117">
        <v>1691717</v>
      </c>
      <c r="X96" s="59"/>
      <c r="Y96" s="59"/>
      <c r="Z96" s="118" t="s">
        <v>196</v>
      </c>
      <c r="AA96" s="117">
        <v>1716054</v>
      </c>
    </row>
    <row r="97" spans="1:27" s="25" customFormat="1" ht="17.25" x14ac:dyDescent="0.35">
      <c r="A97" s="59"/>
      <c r="C97" s="61"/>
      <c r="D97" s="59"/>
      <c r="E97" s="59"/>
      <c r="F97" s="59"/>
      <c r="G97" s="59"/>
      <c r="H97" s="59"/>
      <c r="I97" s="59"/>
      <c r="K97" s="119">
        <v>1734342</v>
      </c>
      <c r="L97" s="118" t="s">
        <v>147</v>
      </c>
      <c r="M97" s="119">
        <v>1734342</v>
      </c>
      <c r="N97" s="119">
        <v>1734342</v>
      </c>
      <c r="O97" s="119">
        <v>1734342</v>
      </c>
      <c r="P97" s="59"/>
      <c r="Q97" s="59"/>
      <c r="R97" s="118" t="s">
        <v>180</v>
      </c>
      <c r="S97" s="169">
        <v>1693997</v>
      </c>
      <c r="T97" s="59"/>
      <c r="U97" s="59"/>
      <c r="V97" s="188" t="s">
        <v>195</v>
      </c>
      <c r="W97" s="189">
        <v>83822.399999999994</v>
      </c>
      <c r="X97" s="59"/>
      <c r="Y97" s="59"/>
      <c r="Z97" s="188" t="s">
        <v>195</v>
      </c>
      <c r="AA97" s="189">
        <v>83247</v>
      </c>
    </row>
    <row r="98" spans="1:27" s="25" customFormat="1" ht="15.75" x14ac:dyDescent="0.2">
      <c r="A98" s="59"/>
      <c r="C98" s="61"/>
      <c r="D98" s="59"/>
      <c r="E98" s="59"/>
      <c r="F98" s="59"/>
      <c r="G98" s="59"/>
      <c r="H98" s="59"/>
      <c r="I98" s="59"/>
      <c r="K98" s="117">
        <f>SUM(K96:K97)</f>
        <v>1863218.49</v>
      </c>
      <c r="L98" s="118" t="s">
        <v>148</v>
      </c>
      <c r="M98" s="117">
        <f>SUM(M96:M97)</f>
        <v>1863218.49</v>
      </c>
      <c r="N98" s="117">
        <f>SUM(N96:N97)</f>
        <v>1863218.49</v>
      </c>
      <c r="O98" s="117">
        <f>SUM(O96:O97)</f>
        <v>1863218.49</v>
      </c>
      <c r="P98" s="59"/>
      <c r="Q98" s="59"/>
      <c r="S98" s="186">
        <f>SUM(S96:S97)</f>
        <v>2096597.03</v>
      </c>
      <c r="T98" s="59"/>
      <c r="U98" s="59"/>
      <c r="W98" s="187">
        <f>SUM(W96:W97)</f>
        <v>1775539.4</v>
      </c>
      <c r="X98" s="59"/>
      <c r="Y98" s="59"/>
      <c r="AA98" s="187">
        <f>SUM(AA96:AA97)</f>
        <v>1799301</v>
      </c>
    </row>
    <row r="99" spans="1:27" s="25" customFormat="1" ht="15.75" x14ac:dyDescent="0.2">
      <c r="A99" s="59"/>
      <c r="C99" s="61"/>
      <c r="D99" s="59"/>
      <c r="E99" s="59"/>
      <c r="F99" s="59"/>
      <c r="G99" s="59"/>
      <c r="H99" s="59"/>
      <c r="I99" s="59"/>
      <c r="J99" s="59"/>
      <c r="K99" s="59"/>
      <c r="L99" s="59"/>
      <c r="M99" s="59"/>
      <c r="N99" s="59"/>
      <c r="O99" s="59"/>
      <c r="P99" s="59"/>
      <c r="Q99" s="59"/>
      <c r="T99" s="59"/>
      <c r="U99" s="59"/>
      <c r="X99" s="59"/>
      <c r="Y99" s="59"/>
      <c r="Z99" s="59"/>
      <c r="AA99" s="59"/>
    </row>
    <row r="100" spans="1:27" s="25" customFormat="1" ht="15.75" x14ac:dyDescent="0.2">
      <c r="A100" s="59"/>
      <c r="C100" s="61"/>
      <c r="D100" s="59"/>
      <c r="E100" s="59"/>
      <c r="F100" s="59"/>
      <c r="G100" s="59"/>
      <c r="H100" s="59"/>
      <c r="I100" s="59"/>
      <c r="J100" s="59"/>
      <c r="K100" s="59"/>
      <c r="L100" s="59"/>
      <c r="M100" s="59"/>
      <c r="N100" s="59"/>
      <c r="O100" s="59"/>
      <c r="P100" s="59"/>
      <c r="Q100" s="59"/>
      <c r="R100" s="59"/>
      <c r="S100" s="64"/>
      <c r="T100" s="59"/>
      <c r="U100" s="59"/>
      <c r="X100" s="59"/>
      <c r="Y100" s="59"/>
      <c r="Z100" s="59"/>
      <c r="AA100" s="59"/>
    </row>
    <row r="101" spans="1:27" s="25" customFormat="1" ht="15.75" x14ac:dyDescent="0.2">
      <c r="A101" s="59"/>
      <c r="C101" s="61"/>
      <c r="D101" s="59"/>
      <c r="E101" s="59"/>
      <c r="F101" s="59"/>
      <c r="G101" s="59"/>
      <c r="H101" s="59"/>
      <c r="I101" s="59"/>
      <c r="J101" s="59"/>
      <c r="K101" s="59"/>
      <c r="L101" s="59"/>
      <c r="M101" s="64">
        <f>1863218.49-M92</f>
        <v>0</v>
      </c>
      <c r="N101" s="64">
        <f>1863218.49-N92</f>
        <v>0</v>
      </c>
      <c r="O101" s="64">
        <f>1863218.49-O92</f>
        <v>0</v>
      </c>
      <c r="P101" s="59"/>
      <c r="Q101" s="59"/>
      <c r="R101" s="59"/>
      <c r="S101" s="64"/>
      <c r="T101" s="59"/>
      <c r="U101" s="59"/>
      <c r="V101" s="59"/>
      <c r="W101" s="59"/>
      <c r="X101" s="59"/>
      <c r="Y101" s="59"/>
      <c r="Z101" s="59"/>
      <c r="AA101" s="59"/>
    </row>
    <row r="102" spans="1:27" s="25" customFormat="1" ht="17.25" x14ac:dyDescent="0.2">
      <c r="A102" s="59"/>
      <c r="C102" s="61"/>
      <c r="D102" s="59"/>
      <c r="E102" s="59"/>
      <c r="F102" s="59"/>
      <c r="G102" s="59"/>
      <c r="H102" s="59"/>
      <c r="I102" s="59"/>
      <c r="J102" s="59"/>
      <c r="K102" s="59"/>
      <c r="L102" s="59"/>
      <c r="M102" s="59"/>
      <c r="N102" s="59"/>
      <c r="O102" s="59"/>
      <c r="P102" s="59"/>
      <c r="Q102" s="59"/>
      <c r="R102" s="59"/>
      <c r="S102" s="59"/>
      <c r="T102" s="59"/>
      <c r="U102" s="59"/>
      <c r="V102" s="59"/>
      <c r="W102" s="169"/>
      <c r="X102" s="59"/>
      <c r="Y102" s="59"/>
      <c r="Z102" s="59"/>
      <c r="AA102" s="64"/>
    </row>
    <row r="103" spans="1:27" s="25" customFormat="1" ht="15.75" x14ac:dyDescent="0.2">
      <c r="A103" s="59"/>
      <c r="C103" s="61"/>
      <c r="D103" s="59"/>
      <c r="E103" s="59"/>
      <c r="F103" s="59"/>
      <c r="G103" s="59"/>
      <c r="H103" s="59"/>
      <c r="I103" s="59"/>
      <c r="J103" s="59"/>
      <c r="K103" s="59"/>
      <c r="L103" s="59"/>
      <c r="M103" s="59"/>
      <c r="N103" s="59"/>
      <c r="P103" s="59"/>
      <c r="Q103" s="59"/>
      <c r="R103" s="59"/>
      <c r="S103" s="59"/>
      <c r="T103" s="59"/>
      <c r="U103" s="59"/>
      <c r="V103" s="59"/>
      <c r="W103" s="64"/>
      <c r="X103" s="59"/>
      <c r="Y103" s="59"/>
      <c r="Z103" s="59"/>
      <c r="AA103" s="64"/>
    </row>
    <row r="104" spans="1:27" s="25" customFormat="1" ht="15.75" x14ac:dyDescent="0.2">
      <c r="A104" s="59"/>
      <c r="C104" s="61"/>
      <c r="D104" s="59"/>
      <c r="E104" s="59"/>
      <c r="F104" s="59"/>
      <c r="G104" s="59"/>
      <c r="H104" s="59"/>
      <c r="I104" s="59"/>
      <c r="J104" s="59"/>
      <c r="K104" s="59"/>
      <c r="L104" s="59"/>
      <c r="M104" s="59"/>
      <c r="N104" s="59"/>
      <c r="P104" s="59"/>
      <c r="Q104" s="59"/>
      <c r="R104" s="59"/>
      <c r="S104" s="59"/>
      <c r="T104" s="59"/>
      <c r="U104" s="59"/>
      <c r="V104" s="59"/>
      <c r="W104" s="59"/>
      <c r="X104" s="59"/>
      <c r="Y104" s="59"/>
      <c r="Z104" s="59"/>
      <c r="AA104" s="59"/>
    </row>
    <row r="105" spans="1:27" s="25" customFormat="1" ht="15.75" x14ac:dyDescent="0.2">
      <c r="A105" s="59"/>
      <c r="C105" s="61"/>
      <c r="D105" s="59"/>
      <c r="E105" s="59"/>
      <c r="F105" s="59"/>
      <c r="G105" s="59"/>
      <c r="H105" s="59"/>
      <c r="I105" s="59"/>
      <c r="J105" s="59"/>
      <c r="K105" s="59"/>
      <c r="L105" s="59"/>
      <c r="M105" s="59"/>
      <c r="N105" s="59"/>
      <c r="P105" s="59"/>
      <c r="Q105" s="59"/>
      <c r="R105" s="59"/>
      <c r="S105" s="59"/>
      <c r="T105" s="59"/>
      <c r="U105" s="59"/>
      <c r="V105" s="59"/>
      <c r="W105" s="64"/>
      <c r="X105" s="59"/>
      <c r="Y105" s="59"/>
      <c r="Z105" s="59"/>
      <c r="AA105" s="59"/>
    </row>
    <row r="106" spans="1:27" s="25" customFormat="1" ht="15.75" x14ac:dyDescent="0.2">
      <c r="A106" s="59"/>
      <c r="C106" s="61"/>
      <c r="D106" s="59"/>
      <c r="E106" s="59"/>
      <c r="F106" s="59"/>
      <c r="G106" s="59"/>
      <c r="H106" s="59"/>
      <c r="I106" s="59"/>
      <c r="J106" s="59"/>
      <c r="K106" s="59"/>
      <c r="L106" s="59"/>
      <c r="M106" s="59"/>
      <c r="N106" s="59"/>
      <c r="P106" s="59"/>
      <c r="Q106" s="59"/>
      <c r="R106" s="59"/>
      <c r="S106" s="59"/>
      <c r="T106" s="59"/>
      <c r="U106" s="59"/>
      <c r="V106" s="59"/>
      <c r="W106" s="59"/>
      <c r="X106" s="59"/>
      <c r="Y106" s="59"/>
      <c r="Z106" s="59"/>
      <c r="AA106" s="59"/>
    </row>
    <row r="107" spans="1:27" s="25" customFormat="1" ht="15.75" x14ac:dyDescent="0.2">
      <c r="A107" s="59"/>
      <c r="C107" s="61"/>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row>
    <row r="108" spans="1:27" s="25" customFormat="1" ht="15.75" x14ac:dyDescent="0.2">
      <c r="A108" s="59"/>
      <c r="C108" s="61"/>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row>
    <row r="109" spans="1:27" s="25" customFormat="1" ht="15.75" x14ac:dyDescent="0.2">
      <c r="A109" s="59"/>
      <c r="C109" s="61"/>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row>
    <row r="110" spans="1:27" s="25" customFormat="1" ht="15.75" x14ac:dyDescent="0.2">
      <c r="A110" s="59"/>
      <c r="C110" s="61"/>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row>
    <row r="111" spans="1:27" s="25" customFormat="1" ht="15.75" x14ac:dyDescent="0.2">
      <c r="A111" s="59"/>
      <c r="C111" s="61"/>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row>
    <row r="112" spans="1:27" x14ac:dyDescent="0.2">
      <c r="C112" s="66"/>
      <c r="H112" s="67"/>
      <c r="P112" s="67"/>
      <c r="T112" s="67"/>
      <c r="X112" s="67"/>
    </row>
    <row r="113" spans="1:27" x14ac:dyDescent="0.2">
      <c r="C113" s="66"/>
      <c r="H113" s="67"/>
      <c r="P113" s="67"/>
      <c r="T113" s="67"/>
      <c r="X113" s="67"/>
    </row>
    <row r="114" spans="1:27" x14ac:dyDescent="0.2">
      <c r="C114" s="66"/>
      <c r="H114" s="67"/>
      <c r="P114" s="67"/>
      <c r="T114" s="67"/>
      <c r="X114" s="67"/>
    </row>
    <row r="115" spans="1:27" x14ac:dyDescent="0.2">
      <c r="C115" s="66"/>
      <c r="H115" s="67"/>
      <c r="P115" s="67"/>
      <c r="T115" s="67"/>
      <c r="X115" s="67"/>
    </row>
    <row r="116" spans="1:27" x14ac:dyDescent="0.2">
      <c r="C116" s="66"/>
      <c r="H116" s="67"/>
      <c r="P116" s="67"/>
      <c r="T116" s="67"/>
      <c r="X116" s="67"/>
    </row>
    <row r="117" spans="1:27" x14ac:dyDescent="0.2">
      <c r="C117" s="66"/>
      <c r="H117" s="67"/>
      <c r="P117" s="67"/>
      <c r="T117" s="67"/>
      <c r="X117" s="67"/>
    </row>
    <row r="118" spans="1:27" x14ac:dyDescent="0.2">
      <c r="C118" s="66"/>
      <c r="H118" s="67"/>
      <c r="P118" s="67"/>
      <c r="T118" s="67"/>
      <c r="X118" s="67"/>
    </row>
    <row r="119" spans="1:27" x14ac:dyDescent="0.2">
      <c r="C119" s="66"/>
      <c r="H119" s="67"/>
      <c r="P119" s="67"/>
      <c r="T119" s="67"/>
      <c r="X119" s="67"/>
    </row>
    <row r="120" spans="1:27" x14ac:dyDescent="0.2">
      <c r="C120" s="66"/>
      <c r="H120" s="67"/>
      <c r="P120" s="67"/>
      <c r="T120" s="67"/>
      <c r="X120" s="67"/>
    </row>
    <row r="121" spans="1:27" x14ac:dyDescent="0.2">
      <c r="C121" s="66"/>
      <c r="H121" s="67"/>
      <c r="P121" s="67"/>
      <c r="T121" s="67"/>
      <c r="X121" s="67"/>
    </row>
    <row r="122" spans="1:27" x14ac:dyDescent="0.2">
      <c r="C122" s="66"/>
      <c r="H122" s="67"/>
      <c r="P122" s="67"/>
      <c r="T122" s="67"/>
      <c r="X122" s="67"/>
    </row>
    <row r="123" spans="1:27" x14ac:dyDescent="0.2">
      <c r="C123" s="66"/>
      <c r="H123" s="67"/>
      <c r="P123" s="67"/>
      <c r="T123" s="67"/>
      <c r="X123" s="67"/>
    </row>
    <row r="124" spans="1:27" x14ac:dyDescent="0.2">
      <c r="C124" s="66"/>
      <c r="H124" s="67"/>
      <c r="P124" s="67"/>
      <c r="T124" s="67"/>
      <c r="X124" s="67"/>
    </row>
    <row r="125" spans="1:27" ht="12.75" x14ac:dyDescent="0.2">
      <c r="A125" s="67"/>
      <c r="B125" s="67"/>
      <c r="C125" s="67"/>
      <c r="H125" s="67"/>
      <c r="P125" s="67"/>
      <c r="T125" s="67"/>
      <c r="U125" s="11"/>
      <c r="V125" s="11"/>
      <c r="W125" s="11"/>
      <c r="X125" s="11"/>
      <c r="Y125" s="11"/>
      <c r="Z125" s="11"/>
      <c r="AA125" s="11"/>
    </row>
    <row r="126" spans="1:27" ht="12.75" x14ac:dyDescent="0.2">
      <c r="A126" s="67"/>
      <c r="B126" s="67"/>
      <c r="C126" s="67"/>
      <c r="H126" s="67"/>
      <c r="P126" s="67"/>
      <c r="T126" s="67"/>
      <c r="U126" s="11"/>
      <c r="V126" s="11"/>
      <c r="W126" s="11"/>
      <c r="X126" s="11"/>
      <c r="Y126" s="11"/>
      <c r="Z126" s="11"/>
      <c r="AA126" s="11"/>
    </row>
    <row r="127" spans="1:27" ht="12.75" x14ac:dyDescent="0.2">
      <c r="A127" s="67"/>
      <c r="B127" s="67"/>
      <c r="C127" s="67"/>
      <c r="H127" s="67"/>
      <c r="P127" s="67"/>
      <c r="T127" s="67"/>
      <c r="U127" s="11"/>
      <c r="V127" s="11"/>
      <c r="W127" s="11"/>
      <c r="X127" s="11"/>
      <c r="Y127" s="11"/>
      <c r="Z127" s="11"/>
      <c r="AA127" s="11"/>
    </row>
    <row r="128" spans="1:27" ht="12.75" x14ac:dyDescent="0.2">
      <c r="A128" s="67"/>
      <c r="B128" s="67"/>
      <c r="C128" s="67"/>
      <c r="H128" s="67"/>
      <c r="P128" s="67"/>
      <c r="T128" s="67"/>
      <c r="U128" s="11"/>
      <c r="V128" s="11"/>
      <c r="W128" s="11"/>
      <c r="X128" s="11"/>
      <c r="Y128" s="11"/>
      <c r="Z128" s="11"/>
      <c r="AA128" s="11"/>
    </row>
    <row r="129" spans="1:27" ht="12.75" x14ac:dyDescent="0.2">
      <c r="A129" s="67"/>
      <c r="B129" s="67"/>
      <c r="C129" s="67"/>
      <c r="H129" s="67"/>
      <c r="P129" s="67"/>
      <c r="T129" s="67"/>
      <c r="U129" s="11"/>
      <c r="V129" s="11"/>
      <c r="W129" s="11"/>
      <c r="X129" s="11"/>
      <c r="Y129" s="11"/>
      <c r="Z129" s="11"/>
      <c r="AA129" s="11"/>
    </row>
    <row r="130" spans="1:27" ht="12.75" x14ac:dyDescent="0.2">
      <c r="A130" s="67"/>
      <c r="B130" s="67"/>
      <c r="C130" s="67"/>
      <c r="H130" s="67"/>
      <c r="P130" s="67"/>
      <c r="T130" s="67"/>
      <c r="U130" s="11"/>
      <c r="V130" s="11"/>
      <c r="W130" s="11"/>
      <c r="X130" s="11"/>
      <c r="Y130" s="11"/>
      <c r="Z130" s="11"/>
      <c r="AA130" s="11"/>
    </row>
    <row r="131" spans="1:27" ht="12.75" x14ac:dyDescent="0.2">
      <c r="A131" s="67"/>
      <c r="B131" s="67"/>
      <c r="C131" s="67"/>
      <c r="H131" s="67"/>
      <c r="P131" s="67"/>
      <c r="T131" s="67"/>
      <c r="U131" s="11"/>
      <c r="V131" s="11"/>
      <c r="W131" s="11"/>
      <c r="X131" s="11"/>
      <c r="Y131" s="11"/>
      <c r="Z131" s="11"/>
      <c r="AA131" s="11"/>
    </row>
    <row r="132" spans="1:27" ht="12.75" x14ac:dyDescent="0.2">
      <c r="A132" s="67"/>
      <c r="B132" s="67"/>
      <c r="C132" s="67"/>
      <c r="H132" s="67"/>
      <c r="P132" s="67"/>
      <c r="T132" s="67"/>
      <c r="U132" s="11"/>
      <c r="V132" s="11"/>
      <c r="W132" s="11"/>
      <c r="X132" s="11"/>
      <c r="Y132" s="11"/>
      <c r="Z132" s="11"/>
      <c r="AA132" s="11"/>
    </row>
    <row r="133" spans="1:27" ht="12.75" x14ac:dyDescent="0.2">
      <c r="A133" s="67"/>
      <c r="B133" s="67"/>
      <c r="C133" s="67"/>
      <c r="H133" s="67"/>
      <c r="P133" s="67"/>
      <c r="T133" s="67"/>
      <c r="U133" s="11"/>
      <c r="V133" s="11"/>
      <c r="W133" s="11"/>
      <c r="X133" s="11"/>
      <c r="Y133" s="11"/>
      <c r="Z133" s="11"/>
      <c r="AA133" s="11"/>
    </row>
    <row r="134" spans="1:27" ht="12.75" x14ac:dyDescent="0.2">
      <c r="A134" s="67"/>
      <c r="B134" s="67"/>
      <c r="C134" s="67"/>
      <c r="H134" s="67"/>
      <c r="P134" s="67"/>
      <c r="T134" s="67"/>
      <c r="U134" s="11"/>
      <c r="V134" s="11"/>
      <c r="W134" s="11"/>
      <c r="X134" s="11"/>
      <c r="Y134" s="11"/>
      <c r="Z134" s="11"/>
      <c r="AA134" s="11"/>
    </row>
    <row r="135" spans="1:27" ht="12.75" x14ac:dyDescent="0.2">
      <c r="A135" s="67"/>
      <c r="B135" s="67"/>
      <c r="C135" s="67"/>
      <c r="H135" s="67"/>
      <c r="P135" s="67"/>
      <c r="T135" s="67"/>
      <c r="U135" s="11"/>
      <c r="V135" s="11"/>
      <c r="W135" s="11"/>
      <c r="X135" s="11"/>
      <c r="Y135" s="11"/>
      <c r="Z135" s="11"/>
      <c r="AA135" s="11"/>
    </row>
    <row r="136" spans="1:27" x14ac:dyDescent="0.2">
      <c r="C136" s="66"/>
      <c r="H136" s="67"/>
      <c r="P136" s="67"/>
      <c r="T136" s="67"/>
      <c r="X136" s="67"/>
    </row>
    <row r="137" spans="1:27" x14ac:dyDescent="0.2">
      <c r="C137" s="66"/>
      <c r="H137" s="67"/>
      <c r="P137" s="67"/>
      <c r="T137" s="67"/>
      <c r="X137" s="67"/>
    </row>
    <row r="138" spans="1:27" x14ac:dyDescent="0.2">
      <c r="C138" s="66"/>
      <c r="H138" s="67"/>
      <c r="P138" s="67"/>
      <c r="T138" s="67"/>
      <c r="X138" s="67"/>
    </row>
    <row r="139" spans="1:27" x14ac:dyDescent="0.2">
      <c r="C139" s="66"/>
      <c r="H139" s="67"/>
      <c r="P139" s="67"/>
      <c r="T139" s="67"/>
      <c r="X139" s="67"/>
    </row>
    <row r="140" spans="1:27" x14ac:dyDescent="0.2">
      <c r="C140" s="66"/>
      <c r="H140" s="67"/>
      <c r="P140" s="67"/>
      <c r="T140" s="67"/>
      <c r="X140" s="67"/>
    </row>
    <row r="141" spans="1:27" x14ac:dyDescent="0.2">
      <c r="C141" s="66"/>
      <c r="H141" s="67"/>
      <c r="P141" s="67"/>
      <c r="T141" s="67"/>
      <c r="X141" s="67"/>
    </row>
    <row r="142" spans="1:27" x14ac:dyDescent="0.2">
      <c r="C142" s="66"/>
      <c r="H142" s="67"/>
      <c r="P142" s="67"/>
      <c r="T142" s="67"/>
      <c r="X142" s="67"/>
    </row>
    <row r="143" spans="1:27" x14ac:dyDescent="0.2">
      <c r="C143" s="66"/>
      <c r="H143" s="67"/>
      <c r="P143" s="67"/>
      <c r="T143" s="67"/>
      <c r="X143" s="67"/>
    </row>
    <row r="144" spans="1:27" x14ac:dyDescent="0.2">
      <c r="C144" s="66"/>
      <c r="H144" s="67"/>
      <c r="P144" s="67"/>
      <c r="T144" s="67"/>
      <c r="X144" s="67"/>
    </row>
    <row r="145" spans="3:24" x14ac:dyDescent="0.2">
      <c r="C145" s="66"/>
      <c r="H145" s="67"/>
      <c r="P145" s="67"/>
      <c r="T145" s="67"/>
      <c r="X145" s="67"/>
    </row>
    <row r="146" spans="3:24" x14ac:dyDescent="0.2">
      <c r="C146" s="66"/>
      <c r="H146" s="67"/>
      <c r="P146" s="67"/>
      <c r="T146" s="67"/>
      <c r="X146" s="67"/>
    </row>
    <row r="147" spans="3:24" x14ac:dyDescent="0.2">
      <c r="C147" s="66"/>
      <c r="H147" s="67"/>
      <c r="P147" s="67"/>
      <c r="T147" s="67"/>
      <c r="X147" s="67"/>
    </row>
    <row r="148" spans="3:24" x14ac:dyDescent="0.2">
      <c r="C148" s="66"/>
      <c r="H148" s="67"/>
      <c r="P148" s="67"/>
      <c r="T148" s="67"/>
      <c r="X148" s="67"/>
    </row>
    <row r="149" spans="3:24" x14ac:dyDescent="0.2">
      <c r="C149" s="66"/>
      <c r="H149" s="67"/>
      <c r="P149" s="67"/>
      <c r="T149" s="67"/>
      <c r="X149" s="67"/>
    </row>
    <row r="150" spans="3:24" x14ac:dyDescent="0.2">
      <c r="C150" s="66"/>
      <c r="H150" s="67"/>
      <c r="P150" s="67"/>
      <c r="T150" s="67"/>
      <c r="X150" s="67"/>
    </row>
    <row r="151" spans="3:24" x14ac:dyDescent="0.2">
      <c r="C151" s="66"/>
      <c r="H151" s="67"/>
      <c r="P151" s="67"/>
      <c r="T151" s="67"/>
      <c r="X151" s="67"/>
    </row>
    <row r="152" spans="3:24" x14ac:dyDescent="0.2">
      <c r="C152" s="66"/>
      <c r="H152" s="67"/>
      <c r="P152" s="67"/>
      <c r="T152" s="67"/>
      <c r="X152" s="67"/>
    </row>
    <row r="153" spans="3:24" x14ac:dyDescent="0.2">
      <c r="C153" s="66"/>
      <c r="H153" s="67"/>
      <c r="P153" s="67"/>
      <c r="T153" s="67"/>
      <c r="X153" s="67"/>
    </row>
    <row r="154" spans="3:24" x14ac:dyDescent="0.2">
      <c r="C154" s="66"/>
      <c r="H154" s="67"/>
      <c r="P154" s="67"/>
      <c r="T154" s="67"/>
      <c r="X154" s="67"/>
    </row>
    <row r="155" spans="3:24" x14ac:dyDescent="0.2">
      <c r="C155" s="66"/>
      <c r="H155" s="67"/>
      <c r="P155" s="67"/>
      <c r="T155" s="67"/>
      <c r="X155" s="67"/>
    </row>
    <row r="156" spans="3:24" x14ac:dyDescent="0.2">
      <c r="C156" s="66"/>
      <c r="H156" s="67"/>
      <c r="P156" s="67"/>
      <c r="T156" s="67"/>
      <c r="X156" s="67"/>
    </row>
    <row r="157" spans="3:24" x14ac:dyDescent="0.2">
      <c r="C157" s="66"/>
      <c r="H157" s="67"/>
      <c r="P157" s="67"/>
      <c r="T157" s="67"/>
      <c r="X157" s="67"/>
    </row>
    <row r="158" spans="3:24" x14ac:dyDescent="0.2">
      <c r="C158" s="66"/>
      <c r="H158" s="67"/>
      <c r="P158" s="67"/>
      <c r="T158" s="67"/>
      <c r="X158" s="67"/>
    </row>
    <row r="159" spans="3:24" x14ac:dyDescent="0.2">
      <c r="C159" s="66"/>
      <c r="H159" s="67"/>
      <c r="P159" s="67"/>
      <c r="T159" s="67"/>
      <c r="X159" s="67"/>
    </row>
    <row r="160" spans="3:24" x14ac:dyDescent="0.2">
      <c r="C160" s="66"/>
      <c r="H160" s="67"/>
      <c r="P160" s="67"/>
      <c r="T160" s="67"/>
      <c r="X160" s="67"/>
    </row>
    <row r="161" spans="3:24" x14ac:dyDescent="0.2">
      <c r="C161" s="66"/>
      <c r="H161" s="67"/>
      <c r="P161" s="67"/>
      <c r="T161" s="67"/>
      <c r="X161" s="67"/>
    </row>
    <row r="162" spans="3:24" x14ac:dyDescent="0.2">
      <c r="C162" s="66"/>
      <c r="H162" s="67"/>
      <c r="P162" s="67"/>
      <c r="T162" s="67"/>
      <c r="X162" s="67"/>
    </row>
    <row r="163" spans="3:24" x14ac:dyDescent="0.2">
      <c r="C163" s="66"/>
      <c r="H163" s="67"/>
      <c r="P163" s="67"/>
      <c r="T163" s="67"/>
      <c r="X163" s="67"/>
    </row>
    <row r="164" spans="3:24" x14ac:dyDescent="0.2">
      <c r="C164" s="66"/>
      <c r="H164" s="67"/>
      <c r="P164" s="67"/>
      <c r="T164" s="67"/>
      <c r="X164" s="67"/>
    </row>
    <row r="165" spans="3:24" x14ac:dyDescent="0.2">
      <c r="C165" s="66"/>
      <c r="H165" s="67"/>
      <c r="P165" s="67"/>
      <c r="T165" s="67"/>
      <c r="X165" s="67"/>
    </row>
    <row r="166" spans="3:24" x14ac:dyDescent="0.2">
      <c r="C166" s="66"/>
      <c r="H166" s="67"/>
      <c r="P166" s="67"/>
      <c r="T166" s="67"/>
      <c r="X166" s="67"/>
    </row>
    <row r="167" spans="3:24" x14ac:dyDescent="0.2">
      <c r="C167" s="66"/>
      <c r="H167" s="67"/>
      <c r="P167" s="67"/>
      <c r="T167" s="67"/>
      <c r="X167" s="67"/>
    </row>
    <row r="168" spans="3:24" x14ac:dyDescent="0.2">
      <c r="C168" s="66"/>
      <c r="H168" s="67"/>
      <c r="P168" s="67"/>
      <c r="T168" s="67"/>
      <c r="X168" s="67"/>
    </row>
    <row r="169" spans="3:24" x14ac:dyDescent="0.2">
      <c r="H169" s="67"/>
      <c r="P169" s="67"/>
      <c r="T169" s="67"/>
      <c r="X169" s="67"/>
    </row>
    <row r="170" spans="3:24" x14ac:dyDescent="0.2">
      <c r="H170" s="67"/>
      <c r="P170" s="67"/>
      <c r="T170" s="67"/>
      <c r="X170" s="67"/>
    </row>
    <row r="171" spans="3:24" x14ac:dyDescent="0.2">
      <c r="H171" s="67"/>
      <c r="P171" s="67"/>
      <c r="T171" s="67"/>
      <c r="X171" s="67"/>
    </row>
    <row r="172" spans="3:24" x14ac:dyDescent="0.2">
      <c r="H172" s="67"/>
      <c r="P172" s="67"/>
      <c r="T172" s="67"/>
      <c r="X172" s="67"/>
    </row>
    <row r="173" spans="3:24" x14ac:dyDescent="0.2">
      <c r="H173" s="67"/>
      <c r="P173" s="67"/>
      <c r="T173" s="67"/>
      <c r="X173" s="67"/>
    </row>
    <row r="174" spans="3:24" x14ac:dyDescent="0.2">
      <c r="H174" s="67"/>
      <c r="P174" s="67"/>
      <c r="T174" s="67"/>
      <c r="X174" s="67"/>
    </row>
    <row r="175" spans="3:24" x14ac:dyDescent="0.2">
      <c r="H175" s="67"/>
      <c r="P175" s="67"/>
      <c r="T175" s="67"/>
      <c r="X175" s="67"/>
    </row>
    <row r="176" spans="3:24" x14ac:dyDescent="0.2">
      <c r="H176" s="67"/>
      <c r="P176" s="67"/>
      <c r="T176" s="67"/>
      <c r="X176" s="67"/>
    </row>
    <row r="177" spans="8:24" x14ac:dyDescent="0.2">
      <c r="H177" s="67"/>
      <c r="P177" s="67"/>
      <c r="T177" s="67"/>
      <c r="X177" s="67"/>
    </row>
    <row r="178" spans="8:24" x14ac:dyDescent="0.2">
      <c r="H178" s="67"/>
      <c r="P178" s="67"/>
      <c r="T178" s="67"/>
      <c r="X178" s="67"/>
    </row>
    <row r="179" spans="8:24" x14ac:dyDescent="0.2">
      <c r="H179" s="67"/>
      <c r="P179" s="67"/>
      <c r="T179" s="67"/>
      <c r="X179" s="67"/>
    </row>
    <row r="180" spans="8:24" x14ac:dyDescent="0.2">
      <c r="H180" s="67"/>
      <c r="P180" s="67"/>
      <c r="T180" s="67"/>
      <c r="X180" s="67"/>
    </row>
    <row r="181" spans="8:24" x14ac:dyDescent="0.2">
      <c r="H181" s="67"/>
      <c r="P181" s="67"/>
      <c r="T181" s="67"/>
      <c r="X181" s="67"/>
    </row>
    <row r="182" spans="8:24" x14ac:dyDescent="0.2">
      <c r="H182" s="67"/>
      <c r="P182" s="67"/>
      <c r="T182" s="67"/>
      <c r="X182" s="67"/>
    </row>
    <row r="183" spans="8:24" x14ac:dyDescent="0.2">
      <c r="H183" s="67"/>
      <c r="P183" s="67"/>
      <c r="T183" s="67"/>
      <c r="X183" s="67"/>
    </row>
    <row r="184" spans="8:24" x14ac:dyDescent="0.2">
      <c r="H184" s="67"/>
      <c r="P184" s="67"/>
      <c r="T184" s="67"/>
      <c r="X184" s="67"/>
    </row>
    <row r="185" spans="8:24" x14ac:dyDescent="0.2">
      <c r="H185" s="67"/>
      <c r="P185" s="67"/>
      <c r="T185" s="67"/>
      <c r="X185" s="67"/>
    </row>
    <row r="186" spans="8:24" x14ac:dyDescent="0.2">
      <c r="H186" s="67"/>
      <c r="P186" s="67"/>
      <c r="T186" s="67"/>
      <c r="X186" s="67"/>
    </row>
    <row r="187" spans="8:24" x14ac:dyDescent="0.2">
      <c r="H187" s="67"/>
      <c r="P187" s="67"/>
      <c r="T187" s="67"/>
      <c r="X187" s="67"/>
    </row>
    <row r="188" spans="8:24" x14ac:dyDescent="0.2">
      <c r="H188" s="67"/>
      <c r="P188" s="67"/>
      <c r="T188" s="67"/>
      <c r="X188" s="67"/>
    </row>
    <row r="189" spans="8:24" x14ac:dyDescent="0.2">
      <c r="H189" s="67"/>
      <c r="P189" s="67"/>
      <c r="T189" s="67"/>
      <c r="X189" s="67"/>
    </row>
    <row r="190" spans="8:24" x14ac:dyDescent="0.2">
      <c r="H190" s="67"/>
      <c r="P190" s="67"/>
      <c r="T190" s="67"/>
      <c r="X190" s="67"/>
    </row>
    <row r="191" spans="8:24" x14ac:dyDescent="0.2">
      <c r="H191" s="67"/>
      <c r="P191" s="67"/>
      <c r="T191" s="67"/>
      <c r="X191" s="67"/>
    </row>
    <row r="192" spans="8:24" x14ac:dyDescent="0.2">
      <c r="H192" s="67"/>
      <c r="P192" s="67"/>
      <c r="T192" s="67"/>
      <c r="X192" s="67"/>
    </row>
    <row r="193" spans="8:24" x14ac:dyDescent="0.2">
      <c r="H193" s="67"/>
      <c r="P193" s="67"/>
      <c r="T193" s="67"/>
      <c r="X193" s="67"/>
    </row>
    <row r="194" spans="8:24" x14ac:dyDescent="0.2">
      <c r="H194" s="67"/>
      <c r="P194" s="67"/>
      <c r="T194" s="67"/>
      <c r="X194" s="67"/>
    </row>
    <row r="195" spans="8:24" x14ac:dyDescent="0.2">
      <c r="H195" s="67"/>
      <c r="P195" s="67"/>
      <c r="T195" s="67"/>
      <c r="X195" s="67"/>
    </row>
    <row r="196" spans="8:24" x14ac:dyDescent="0.2">
      <c r="H196" s="67"/>
      <c r="P196" s="67"/>
      <c r="T196" s="67"/>
      <c r="X196" s="67"/>
    </row>
    <row r="197" spans="8:24" x14ac:dyDescent="0.2">
      <c r="H197" s="67"/>
      <c r="P197" s="67"/>
      <c r="T197" s="67"/>
      <c r="X197" s="67"/>
    </row>
    <row r="198" spans="8:24" x14ac:dyDescent="0.2">
      <c r="H198" s="67"/>
      <c r="P198" s="67"/>
      <c r="T198" s="67"/>
      <c r="X198" s="67"/>
    </row>
    <row r="199" spans="8:24" x14ac:dyDescent="0.2">
      <c r="H199" s="67"/>
      <c r="P199" s="67"/>
      <c r="T199" s="67"/>
      <c r="X199" s="67"/>
    </row>
    <row r="200" spans="8:24" x14ac:dyDescent="0.2">
      <c r="H200" s="67"/>
      <c r="P200" s="67"/>
      <c r="T200" s="67"/>
      <c r="X200" s="67"/>
    </row>
    <row r="201" spans="8:24" x14ac:dyDescent="0.2">
      <c r="H201" s="67"/>
      <c r="P201" s="67"/>
      <c r="T201" s="67"/>
      <c r="X201" s="67"/>
    </row>
    <row r="202" spans="8:24" x14ac:dyDescent="0.2">
      <c r="H202" s="67"/>
      <c r="P202" s="67"/>
      <c r="T202" s="67"/>
      <c r="X202" s="67"/>
    </row>
    <row r="203" spans="8:24" x14ac:dyDescent="0.2">
      <c r="H203" s="67"/>
      <c r="P203" s="67"/>
      <c r="T203" s="67"/>
      <c r="X203" s="67"/>
    </row>
    <row r="204" spans="8:24" x14ac:dyDescent="0.2">
      <c r="H204" s="67"/>
      <c r="P204" s="67"/>
      <c r="T204" s="67"/>
      <c r="X204" s="67"/>
    </row>
    <row r="205" spans="8:24" x14ac:dyDescent="0.2">
      <c r="H205" s="67"/>
      <c r="P205" s="67"/>
      <c r="T205" s="67"/>
      <c r="X205" s="67"/>
    </row>
    <row r="206" spans="8:24" x14ac:dyDescent="0.2">
      <c r="H206" s="67"/>
      <c r="P206" s="67"/>
      <c r="T206" s="67"/>
      <c r="X206" s="67"/>
    </row>
    <row r="207" spans="8:24" x14ac:dyDescent="0.2">
      <c r="H207" s="67"/>
      <c r="P207" s="67"/>
      <c r="T207" s="67"/>
      <c r="X207" s="67"/>
    </row>
    <row r="208" spans="8:24" x14ac:dyDescent="0.2">
      <c r="H208" s="67"/>
      <c r="P208" s="67"/>
      <c r="T208" s="67"/>
      <c r="X208" s="67"/>
    </row>
    <row r="209" spans="8:24" x14ac:dyDescent="0.2">
      <c r="H209" s="67"/>
      <c r="P209" s="67"/>
      <c r="T209" s="67"/>
      <c r="X209" s="67"/>
    </row>
    <row r="210" spans="8:24" x14ac:dyDescent="0.2">
      <c r="H210" s="67"/>
      <c r="P210" s="67"/>
      <c r="T210" s="67"/>
      <c r="X210" s="67"/>
    </row>
    <row r="211" spans="8:24" x14ac:dyDescent="0.2">
      <c r="H211" s="67"/>
      <c r="P211" s="67"/>
      <c r="T211" s="67"/>
      <c r="X211" s="67"/>
    </row>
    <row r="212" spans="8:24" x14ac:dyDescent="0.2">
      <c r="H212" s="67"/>
      <c r="P212" s="67"/>
      <c r="T212" s="67"/>
      <c r="X212" s="67"/>
    </row>
    <row r="213" spans="8:24" x14ac:dyDescent="0.2">
      <c r="H213" s="67"/>
      <c r="P213" s="67"/>
      <c r="T213" s="67"/>
      <c r="X213" s="67"/>
    </row>
    <row r="214" spans="8:24" x14ac:dyDescent="0.2">
      <c r="H214" s="67"/>
      <c r="P214" s="67"/>
      <c r="T214" s="67"/>
      <c r="X214" s="67"/>
    </row>
    <row r="215" spans="8:24" x14ac:dyDescent="0.2">
      <c r="H215" s="67"/>
      <c r="P215" s="67"/>
      <c r="T215" s="67"/>
      <c r="X215" s="67"/>
    </row>
    <row r="216" spans="8:24" x14ac:dyDescent="0.2">
      <c r="H216" s="67"/>
      <c r="P216" s="67"/>
      <c r="T216" s="67"/>
      <c r="X216" s="67"/>
    </row>
    <row r="217" spans="8:24" x14ac:dyDescent="0.2">
      <c r="H217" s="67"/>
      <c r="P217" s="67"/>
      <c r="T217" s="67"/>
      <c r="X217" s="67"/>
    </row>
    <row r="218" spans="8:24" x14ac:dyDescent="0.2">
      <c r="H218" s="67"/>
      <c r="P218" s="67"/>
      <c r="T218" s="67"/>
      <c r="X218" s="67"/>
    </row>
    <row r="219" spans="8:24" x14ac:dyDescent="0.2">
      <c r="H219" s="67"/>
      <c r="P219" s="67"/>
      <c r="T219" s="67"/>
      <c r="X219" s="67"/>
    </row>
    <row r="220" spans="8:24" x14ac:dyDescent="0.2">
      <c r="H220" s="67"/>
      <c r="P220" s="67"/>
      <c r="T220" s="67"/>
      <c r="X220" s="67"/>
    </row>
    <row r="221" spans="8:24" x14ac:dyDescent="0.2">
      <c r="H221" s="67"/>
      <c r="P221" s="67"/>
      <c r="T221" s="67"/>
      <c r="X221" s="67"/>
    </row>
    <row r="222" spans="8:24" x14ac:dyDescent="0.2">
      <c r="H222" s="67"/>
      <c r="P222" s="67"/>
      <c r="T222" s="67"/>
      <c r="X222" s="67"/>
    </row>
    <row r="223" spans="8:24" x14ac:dyDescent="0.2">
      <c r="H223" s="67"/>
      <c r="P223" s="67"/>
      <c r="T223" s="67"/>
      <c r="X223" s="67"/>
    </row>
    <row r="224" spans="8:24" x14ac:dyDescent="0.2">
      <c r="H224" s="67"/>
      <c r="P224" s="67"/>
      <c r="T224" s="67"/>
      <c r="X224" s="67"/>
    </row>
    <row r="225" spans="8:24" x14ac:dyDescent="0.2">
      <c r="H225" s="67"/>
      <c r="P225" s="67"/>
      <c r="T225" s="67"/>
      <c r="X225" s="67"/>
    </row>
    <row r="226" spans="8:24" x14ac:dyDescent="0.2">
      <c r="H226" s="67"/>
      <c r="P226" s="67"/>
      <c r="T226" s="67"/>
      <c r="X226" s="67"/>
    </row>
    <row r="227" spans="8:24" x14ac:dyDescent="0.2">
      <c r="H227" s="67"/>
      <c r="P227" s="67"/>
      <c r="T227" s="67"/>
      <c r="X227" s="67"/>
    </row>
    <row r="228" spans="8:24" x14ac:dyDescent="0.2">
      <c r="H228" s="67"/>
      <c r="P228" s="67"/>
      <c r="T228" s="67"/>
      <c r="X228" s="67"/>
    </row>
    <row r="229" spans="8:24" x14ac:dyDescent="0.2">
      <c r="H229" s="67"/>
      <c r="P229" s="67"/>
      <c r="T229" s="67"/>
      <c r="X229" s="67"/>
    </row>
    <row r="230" spans="8:24" x14ac:dyDescent="0.2">
      <c r="H230" s="67"/>
      <c r="P230" s="67"/>
      <c r="T230" s="67"/>
      <c r="X230" s="67"/>
    </row>
    <row r="231" spans="8:24" x14ac:dyDescent="0.2">
      <c r="H231" s="67"/>
      <c r="P231" s="67"/>
      <c r="T231" s="67"/>
      <c r="X231" s="67"/>
    </row>
    <row r="232" spans="8:24" x14ac:dyDescent="0.2">
      <c r="H232" s="67"/>
      <c r="P232" s="67"/>
      <c r="T232" s="67"/>
      <c r="X232" s="67"/>
    </row>
    <row r="233" spans="8:24" x14ac:dyDescent="0.2">
      <c r="H233" s="67"/>
      <c r="P233" s="67"/>
      <c r="T233" s="67"/>
      <c r="X233" s="67"/>
    </row>
    <row r="234" spans="8:24" x14ac:dyDescent="0.2">
      <c r="H234" s="67"/>
      <c r="P234" s="67"/>
      <c r="T234" s="67"/>
      <c r="X234" s="67"/>
    </row>
    <row r="235" spans="8:24" x14ac:dyDescent="0.2">
      <c r="H235" s="67"/>
      <c r="P235" s="67"/>
      <c r="T235" s="67"/>
      <c r="X235" s="67"/>
    </row>
    <row r="236" spans="8:24" x14ac:dyDescent="0.2">
      <c r="H236" s="67"/>
      <c r="P236" s="67"/>
      <c r="T236" s="67"/>
      <c r="X236" s="67"/>
    </row>
    <row r="237" spans="8:24" x14ac:dyDescent="0.2">
      <c r="H237" s="67"/>
      <c r="P237" s="67"/>
      <c r="T237" s="67"/>
      <c r="X237" s="67"/>
    </row>
    <row r="238" spans="8:24" x14ac:dyDescent="0.2">
      <c r="H238" s="67"/>
      <c r="P238" s="67"/>
      <c r="T238" s="67"/>
      <c r="X238" s="67"/>
    </row>
    <row r="239" spans="8:24" x14ac:dyDescent="0.2">
      <c r="H239" s="67"/>
      <c r="P239" s="67"/>
      <c r="T239" s="67"/>
      <c r="X239" s="67"/>
    </row>
    <row r="240" spans="8:24" x14ac:dyDescent="0.2">
      <c r="H240" s="67"/>
      <c r="P240" s="67"/>
      <c r="T240" s="67"/>
      <c r="X240" s="67"/>
    </row>
    <row r="241" spans="8:24" x14ac:dyDescent="0.2">
      <c r="H241" s="67"/>
      <c r="P241" s="67"/>
      <c r="T241" s="67"/>
      <c r="X241" s="67"/>
    </row>
    <row r="242" spans="8:24" x14ac:dyDescent="0.2">
      <c r="H242" s="67"/>
      <c r="P242" s="67"/>
      <c r="T242" s="67"/>
      <c r="X242" s="67"/>
    </row>
    <row r="243" spans="8:24" x14ac:dyDescent="0.2">
      <c r="H243" s="67"/>
      <c r="P243" s="67"/>
      <c r="T243" s="67"/>
      <c r="X243" s="67"/>
    </row>
    <row r="244" spans="8:24" x14ac:dyDescent="0.2">
      <c r="H244" s="67"/>
      <c r="P244" s="67"/>
      <c r="T244" s="67"/>
      <c r="X244" s="67"/>
    </row>
    <row r="245" spans="8:24" x14ac:dyDescent="0.2">
      <c r="H245" s="67"/>
      <c r="P245" s="67"/>
      <c r="T245" s="67"/>
      <c r="X245" s="67"/>
    </row>
    <row r="246" spans="8:24" x14ac:dyDescent="0.2">
      <c r="H246" s="67"/>
      <c r="P246" s="67"/>
      <c r="T246" s="67"/>
      <c r="X246" s="67"/>
    </row>
    <row r="247" spans="8:24" x14ac:dyDescent="0.2">
      <c r="H247" s="67"/>
      <c r="P247" s="67"/>
      <c r="T247" s="67"/>
      <c r="X247" s="67"/>
    </row>
    <row r="248" spans="8:24" x14ac:dyDescent="0.2">
      <c r="H248" s="67"/>
      <c r="P248" s="67"/>
      <c r="T248" s="67"/>
      <c r="X248" s="67"/>
    </row>
    <row r="249" spans="8:24" x14ac:dyDescent="0.2">
      <c r="H249" s="67"/>
      <c r="P249" s="67"/>
      <c r="T249" s="67"/>
      <c r="X249" s="67"/>
    </row>
    <row r="250" spans="8:24" x14ac:dyDescent="0.2">
      <c r="H250" s="67"/>
      <c r="P250" s="67"/>
      <c r="T250" s="67"/>
      <c r="X250" s="67"/>
    </row>
    <row r="251" spans="8:24" x14ac:dyDescent="0.2">
      <c r="H251" s="67"/>
      <c r="P251" s="67"/>
      <c r="T251" s="67"/>
      <c r="X251" s="67"/>
    </row>
    <row r="252" spans="8:24" x14ac:dyDescent="0.2">
      <c r="H252" s="67"/>
      <c r="P252" s="67"/>
      <c r="T252" s="67"/>
      <c r="X252" s="67"/>
    </row>
    <row r="253" spans="8:24" x14ac:dyDescent="0.2">
      <c r="H253" s="67"/>
      <c r="P253" s="67"/>
      <c r="T253" s="67"/>
      <c r="X253" s="67"/>
    </row>
    <row r="254" spans="8:24" x14ac:dyDescent="0.2">
      <c r="H254" s="67"/>
      <c r="P254" s="67"/>
      <c r="T254" s="67"/>
      <c r="X254" s="67"/>
    </row>
    <row r="255" spans="8:24" x14ac:dyDescent="0.2">
      <c r="H255" s="67"/>
      <c r="P255" s="67"/>
      <c r="T255" s="67"/>
      <c r="X255" s="67"/>
    </row>
    <row r="256" spans="8:24" x14ac:dyDescent="0.2">
      <c r="H256" s="67"/>
      <c r="P256" s="67"/>
      <c r="T256" s="67"/>
      <c r="X256" s="67"/>
    </row>
    <row r="257" spans="8:24" x14ac:dyDescent="0.2">
      <c r="H257" s="67"/>
      <c r="P257" s="67"/>
      <c r="T257" s="67"/>
      <c r="X257" s="67"/>
    </row>
    <row r="258" spans="8:24" x14ac:dyDescent="0.2">
      <c r="H258" s="67"/>
      <c r="P258" s="67"/>
      <c r="T258" s="67"/>
      <c r="X258" s="67"/>
    </row>
    <row r="259" spans="8:24" x14ac:dyDescent="0.2">
      <c r="H259" s="67"/>
      <c r="P259" s="67"/>
      <c r="T259" s="67"/>
      <c r="X259" s="67"/>
    </row>
    <row r="260" spans="8:24" x14ac:dyDescent="0.2">
      <c r="H260" s="67"/>
      <c r="P260" s="67"/>
      <c r="T260" s="67"/>
      <c r="X260" s="67"/>
    </row>
    <row r="261" spans="8:24" x14ac:dyDescent="0.2">
      <c r="H261" s="67"/>
      <c r="P261" s="67"/>
      <c r="T261" s="67"/>
      <c r="X261" s="67"/>
    </row>
    <row r="262" spans="8:24" x14ac:dyDescent="0.2">
      <c r="H262" s="67"/>
      <c r="P262" s="67"/>
      <c r="T262" s="67"/>
      <c r="X262" s="67"/>
    </row>
    <row r="263" spans="8:24" x14ac:dyDescent="0.2">
      <c r="H263" s="67"/>
      <c r="P263" s="67"/>
      <c r="T263" s="67"/>
      <c r="X263" s="67"/>
    </row>
    <row r="264" spans="8:24" x14ac:dyDescent="0.2">
      <c r="H264" s="67"/>
      <c r="P264" s="67"/>
      <c r="T264" s="67"/>
      <c r="X264" s="67"/>
    </row>
    <row r="265" spans="8:24" x14ac:dyDescent="0.2">
      <c r="H265" s="67"/>
      <c r="P265" s="67"/>
      <c r="T265" s="67"/>
      <c r="X265" s="67"/>
    </row>
    <row r="266" spans="8:24" x14ac:dyDescent="0.2">
      <c r="H266" s="67"/>
      <c r="P266" s="67"/>
      <c r="T266" s="67"/>
      <c r="X266" s="67"/>
    </row>
    <row r="267" spans="8:24" x14ac:dyDescent="0.2">
      <c r="H267" s="67"/>
      <c r="P267" s="67"/>
      <c r="T267" s="67"/>
      <c r="X267" s="67"/>
    </row>
    <row r="268" spans="8:24" x14ac:dyDescent="0.2">
      <c r="H268" s="67"/>
      <c r="P268" s="67"/>
      <c r="T268" s="67"/>
      <c r="X268" s="67"/>
    </row>
    <row r="269" spans="8:24" x14ac:dyDescent="0.2">
      <c r="H269" s="67"/>
      <c r="P269" s="67"/>
      <c r="T269" s="67"/>
      <c r="X269" s="67"/>
    </row>
    <row r="270" spans="8:24" x14ac:dyDescent="0.2">
      <c r="H270" s="67"/>
      <c r="P270" s="67"/>
      <c r="T270" s="67"/>
      <c r="X270" s="67"/>
    </row>
    <row r="271" spans="8:24" x14ac:dyDescent="0.2">
      <c r="H271" s="67"/>
      <c r="P271" s="67"/>
      <c r="T271" s="67"/>
      <c r="X271" s="67"/>
    </row>
    <row r="272" spans="8:24" x14ac:dyDescent="0.2">
      <c r="H272" s="67"/>
      <c r="P272" s="67"/>
      <c r="T272" s="67"/>
      <c r="X272" s="67"/>
    </row>
    <row r="273" spans="8:24" x14ac:dyDescent="0.2">
      <c r="H273" s="67"/>
      <c r="P273" s="67"/>
      <c r="T273" s="67"/>
      <c r="X273" s="67"/>
    </row>
    <row r="274" spans="8:24" x14ac:dyDescent="0.2">
      <c r="H274" s="67"/>
      <c r="P274" s="67"/>
      <c r="T274" s="67"/>
      <c r="X274" s="67"/>
    </row>
    <row r="275" spans="8:24" x14ac:dyDescent="0.2">
      <c r="H275" s="67"/>
      <c r="P275" s="67"/>
      <c r="T275" s="67"/>
      <c r="X275" s="67"/>
    </row>
    <row r="276" spans="8:24" x14ac:dyDescent="0.2">
      <c r="H276" s="67"/>
      <c r="P276" s="67"/>
      <c r="T276" s="67"/>
      <c r="X276" s="67"/>
    </row>
    <row r="277" spans="8:24" x14ac:dyDescent="0.2">
      <c r="H277" s="67"/>
      <c r="P277" s="67"/>
      <c r="T277" s="67"/>
      <c r="X277" s="67"/>
    </row>
    <row r="278" spans="8:24" x14ac:dyDescent="0.2">
      <c r="H278" s="67"/>
      <c r="P278" s="67"/>
      <c r="T278" s="67"/>
      <c r="X278" s="67"/>
    </row>
    <row r="279" spans="8:24" x14ac:dyDescent="0.2">
      <c r="H279" s="67"/>
      <c r="P279" s="67"/>
      <c r="T279" s="67"/>
      <c r="X279" s="67"/>
    </row>
    <row r="280" spans="8:24" x14ac:dyDescent="0.2">
      <c r="H280" s="67"/>
      <c r="P280" s="67"/>
      <c r="T280" s="67"/>
      <c r="X280" s="67"/>
    </row>
    <row r="281" spans="8:24" x14ac:dyDescent="0.2">
      <c r="H281" s="67"/>
      <c r="P281" s="67"/>
      <c r="T281" s="67"/>
      <c r="X281" s="67"/>
    </row>
    <row r="282" spans="8:24" x14ac:dyDescent="0.2">
      <c r="H282" s="67"/>
      <c r="P282" s="67"/>
      <c r="T282" s="67"/>
      <c r="X282" s="67"/>
    </row>
    <row r="283" spans="8:24" x14ac:dyDescent="0.2">
      <c r="H283" s="67"/>
      <c r="P283" s="67"/>
      <c r="T283" s="67"/>
      <c r="X283" s="67"/>
    </row>
    <row r="284" spans="8:24" x14ac:dyDescent="0.2">
      <c r="H284" s="67"/>
      <c r="P284" s="67"/>
      <c r="T284" s="67"/>
      <c r="X284" s="67"/>
    </row>
    <row r="285" spans="8:24" x14ac:dyDescent="0.2">
      <c r="H285" s="67"/>
      <c r="P285" s="67"/>
      <c r="T285" s="67"/>
      <c r="X285" s="67"/>
    </row>
    <row r="286" spans="8:24" x14ac:dyDescent="0.2">
      <c r="H286" s="67"/>
      <c r="P286" s="67"/>
      <c r="T286" s="67"/>
      <c r="X286" s="67"/>
    </row>
    <row r="287" spans="8:24" x14ac:dyDescent="0.2">
      <c r="H287" s="67"/>
      <c r="P287" s="67"/>
      <c r="T287" s="67"/>
      <c r="X287" s="67"/>
    </row>
    <row r="288" spans="8:24" x14ac:dyDescent="0.2">
      <c r="H288" s="67"/>
      <c r="P288" s="67"/>
      <c r="T288" s="67"/>
      <c r="X288" s="67"/>
    </row>
    <row r="289" spans="8:24" x14ac:dyDescent="0.2">
      <c r="H289" s="67"/>
      <c r="P289" s="67"/>
      <c r="T289" s="67"/>
      <c r="X289" s="67"/>
    </row>
    <row r="290" spans="8:24" x14ac:dyDescent="0.2">
      <c r="H290" s="67"/>
      <c r="P290" s="67"/>
      <c r="T290" s="67"/>
      <c r="X290" s="67"/>
    </row>
    <row r="291" spans="8:24" x14ac:dyDescent="0.2">
      <c r="H291" s="67"/>
      <c r="P291" s="67"/>
      <c r="T291" s="67"/>
      <c r="X291" s="67"/>
    </row>
    <row r="292" spans="8:24" x14ac:dyDescent="0.2">
      <c r="H292" s="67"/>
      <c r="P292" s="67"/>
      <c r="T292" s="67"/>
      <c r="X292" s="67"/>
    </row>
    <row r="293" spans="8:24" x14ac:dyDescent="0.2">
      <c r="H293" s="67"/>
      <c r="P293" s="67"/>
      <c r="T293" s="67"/>
      <c r="X293" s="67"/>
    </row>
    <row r="294" spans="8:24" x14ac:dyDescent="0.2">
      <c r="H294" s="67"/>
      <c r="P294" s="67"/>
      <c r="T294" s="67"/>
      <c r="X294" s="67"/>
    </row>
    <row r="295" spans="8:24" x14ac:dyDescent="0.2">
      <c r="H295" s="67"/>
      <c r="P295" s="67"/>
      <c r="T295" s="67"/>
      <c r="X295" s="67"/>
    </row>
    <row r="296" spans="8:24" x14ac:dyDescent="0.2">
      <c r="H296" s="67"/>
      <c r="P296" s="67"/>
      <c r="T296" s="67"/>
      <c r="X296" s="67"/>
    </row>
    <row r="297" spans="8:24" x14ac:dyDescent="0.2">
      <c r="H297" s="67"/>
      <c r="P297" s="67"/>
      <c r="T297" s="67"/>
      <c r="X297" s="67"/>
    </row>
    <row r="298" spans="8:24" x14ac:dyDescent="0.2">
      <c r="H298" s="67"/>
      <c r="P298" s="67"/>
      <c r="T298" s="67"/>
      <c r="X298" s="67"/>
    </row>
    <row r="299" spans="8:24" x14ac:dyDescent="0.2">
      <c r="H299" s="67"/>
      <c r="P299" s="67"/>
      <c r="T299" s="67"/>
      <c r="X299" s="67"/>
    </row>
    <row r="300" spans="8:24" x14ac:dyDescent="0.2">
      <c r="H300" s="67"/>
      <c r="P300" s="67"/>
      <c r="T300" s="67"/>
      <c r="X300" s="67"/>
    </row>
    <row r="301" spans="8:24" x14ac:dyDescent="0.2">
      <c r="H301" s="67"/>
      <c r="P301" s="67"/>
      <c r="T301" s="67"/>
      <c r="X301" s="67"/>
    </row>
    <row r="302" spans="8:24" x14ac:dyDescent="0.2">
      <c r="H302" s="67"/>
      <c r="P302" s="67"/>
      <c r="T302" s="67"/>
      <c r="X302" s="67"/>
    </row>
    <row r="303" spans="8:24" x14ac:dyDescent="0.2">
      <c r="H303" s="67"/>
      <c r="P303" s="67"/>
      <c r="T303" s="67"/>
      <c r="X303" s="67"/>
    </row>
    <row r="304" spans="8:24" x14ac:dyDescent="0.2">
      <c r="H304" s="67"/>
      <c r="P304" s="67"/>
      <c r="T304" s="67"/>
      <c r="X304" s="67"/>
    </row>
    <row r="305" spans="8:24" x14ac:dyDescent="0.2">
      <c r="H305" s="67"/>
      <c r="P305" s="67"/>
      <c r="T305" s="67"/>
      <c r="X305" s="67"/>
    </row>
    <row r="306" spans="8:24" x14ac:dyDescent="0.2">
      <c r="H306" s="67"/>
      <c r="P306" s="67"/>
      <c r="T306" s="67"/>
      <c r="X306" s="67"/>
    </row>
    <row r="307" spans="8:24" x14ac:dyDescent="0.2">
      <c r="H307" s="67"/>
      <c r="P307" s="67"/>
      <c r="T307" s="67"/>
      <c r="X307" s="67"/>
    </row>
    <row r="308" spans="8:24" x14ac:dyDescent="0.2">
      <c r="H308" s="67"/>
      <c r="P308" s="67"/>
      <c r="T308" s="67"/>
      <c r="X308" s="67"/>
    </row>
    <row r="309" spans="8:24" x14ac:dyDescent="0.2">
      <c r="H309" s="67"/>
      <c r="P309" s="67"/>
      <c r="T309" s="67"/>
      <c r="X309" s="67"/>
    </row>
    <row r="310" spans="8:24" x14ac:dyDescent="0.2">
      <c r="H310" s="67"/>
      <c r="P310" s="67"/>
      <c r="T310" s="67"/>
      <c r="X310" s="67"/>
    </row>
    <row r="311" spans="8:24" x14ac:dyDescent="0.2">
      <c r="H311" s="67"/>
      <c r="P311" s="67"/>
      <c r="T311" s="67"/>
      <c r="X311" s="67"/>
    </row>
    <row r="312" spans="8:24" x14ac:dyDescent="0.2">
      <c r="H312" s="67"/>
      <c r="P312" s="67"/>
      <c r="T312" s="67"/>
      <c r="X312" s="67"/>
    </row>
    <row r="313" spans="8:24" x14ac:dyDescent="0.2">
      <c r="H313" s="67"/>
      <c r="P313" s="67"/>
      <c r="T313" s="67"/>
      <c r="X313" s="67"/>
    </row>
    <row r="314" spans="8:24" x14ac:dyDescent="0.2">
      <c r="H314" s="67"/>
      <c r="P314" s="67"/>
      <c r="T314" s="67"/>
      <c r="X314" s="67"/>
    </row>
    <row r="315" spans="8:24" x14ac:dyDescent="0.2">
      <c r="H315" s="67"/>
      <c r="P315" s="67"/>
      <c r="T315" s="67"/>
      <c r="X315" s="67"/>
    </row>
    <row r="316" spans="8:24" x14ac:dyDescent="0.2">
      <c r="H316" s="67"/>
      <c r="P316" s="67"/>
      <c r="T316" s="67"/>
      <c r="X316" s="67"/>
    </row>
    <row r="317" spans="8:24" x14ac:dyDescent="0.2">
      <c r="H317" s="67"/>
      <c r="P317" s="67"/>
      <c r="T317" s="67"/>
      <c r="X317" s="67"/>
    </row>
    <row r="318" spans="8:24" x14ac:dyDescent="0.2">
      <c r="H318" s="67"/>
      <c r="P318" s="67"/>
      <c r="T318" s="67"/>
      <c r="X318" s="67"/>
    </row>
    <row r="319" spans="8:24" x14ac:dyDescent="0.2">
      <c r="H319" s="67"/>
      <c r="P319" s="67"/>
      <c r="T319" s="67"/>
      <c r="X319" s="67"/>
    </row>
    <row r="320" spans="8:24" x14ac:dyDescent="0.2">
      <c r="H320" s="67"/>
      <c r="P320" s="67"/>
      <c r="T320" s="67"/>
      <c r="X320" s="67"/>
    </row>
    <row r="321" spans="8:24" x14ac:dyDescent="0.2">
      <c r="H321" s="67"/>
      <c r="P321" s="67"/>
      <c r="T321" s="67"/>
      <c r="X321" s="67"/>
    </row>
    <row r="322" spans="8:24" x14ac:dyDescent="0.2">
      <c r="H322" s="67"/>
      <c r="P322" s="67"/>
      <c r="T322" s="67"/>
      <c r="X322" s="67"/>
    </row>
    <row r="323" spans="8:24" x14ac:dyDescent="0.2">
      <c r="H323" s="67"/>
      <c r="P323" s="67"/>
      <c r="T323" s="67"/>
      <c r="X323" s="67"/>
    </row>
    <row r="324" spans="8:24" x14ac:dyDescent="0.2">
      <c r="H324" s="67"/>
      <c r="P324" s="67"/>
      <c r="T324" s="67"/>
      <c r="X324" s="67"/>
    </row>
    <row r="325" spans="8:24" x14ac:dyDescent="0.2">
      <c r="H325" s="67"/>
      <c r="P325" s="67"/>
      <c r="T325" s="67"/>
      <c r="X325" s="67"/>
    </row>
  </sheetData>
  <sheetProtection password="CEB5" sheet="1" objects="1" scenarios="1" formatCells="0" formatColumns="0" formatRows="0" insertColumns="0" insertRows="0" insertHyperlinks="0" deleteColumns="0" deleteRows="0"/>
  <autoFilter ref="A7:AA83"/>
  <mergeCells count="13">
    <mergeCell ref="A70:A71"/>
    <mergeCell ref="A46:A47"/>
    <mergeCell ref="A41:A43"/>
    <mergeCell ref="A44:A45"/>
    <mergeCell ref="A18:A20"/>
    <mergeCell ref="A21:A23"/>
    <mergeCell ref="A26:A30"/>
    <mergeCell ref="D2:Y2"/>
    <mergeCell ref="B4:B5"/>
    <mergeCell ref="B6:C6"/>
    <mergeCell ref="A10:A13"/>
    <mergeCell ref="A14:A17"/>
    <mergeCell ref="A8:A9"/>
  </mergeCells>
  <printOptions horizontalCentered="1"/>
  <pageMargins left="0.25" right="0.25" top="0.65" bottom="0.65" header="0.5" footer="0.5"/>
  <pageSetup paperSize="5" scale="73" fitToHeight="0" orientation="landscape" r:id="rId1"/>
  <headerFooter alignWithMargins="0">
    <oddFooter>&amp;LLos Angeles Unified School District
George Washington Preparatory High School
Rev. 08.17.18&amp;R&amp;P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Drop Down 1">
              <controlPr defaultSize="0" autoLine="0" autoPict="0">
                <anchor moveWithCells="1">
                  <from>
                    <xdr:col>15</xdr:col>
                    <xdr:colOff>0</xdr:colOff>
                    <xdr:row>4</xdr:row>
                    <xdr:rowOff>142875</xdr:rowOff>
                  </from>
                  <to>
                    <xdr:col>17</xdr:col>
                    <xdr:colOff>933450</xdr:colOff>
                    <xdr:row>5</xdr:row>
                    <xdr:rowOff>38100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15</xdr:col>
                    <xdr:colOff>0</xdr:colOff>
                    <xdr:row>4</xdr:row>
                    <xdr:rowOff>142875</xdr:rowOff>
                  </from>
                  <to>
                    <xdr:col>17</xdr:col>
                    <xdr:colOff>981075</xdr:colOff>
                    <xdr:row>5</xdr:row>
                    <xdr:rowOff>28575</xdr:rowOff>
                  </to>
                </anchor>
              </controlPr>
            </control>
          </mc:Choice>
        </mc:AlternateContent>
        <mc:AlternateContent xmlns:mc="http://schemas.openxmlformats.org/markup-compatibility/2006">
          <mc:Choice Requires="x14">
            <control shapeId="1031" r:id="rId7" name="Drop Down 7">
              <controlPr defaultSize="0" autoLine="0" autoPict="0">
                <anchor moveWithCells="1">
                  <from>
                    <xdr:col>15</xdr:col>
                    <xdr:colOff>0</xdr:colOff>
                    <xdr:row>4</xdr:row>
                    <xdr:rowOff>142875</xdr:rowOff>
                  </from>
                  <to>
                    <xdr:col>17</xdr:col>
                    <xdr:colOff>981075</xdr:colOff>
                    <xdr:row>5</xdr:row>
                    <xdr:rowOff>28575</xdr:rowOff>
                  </to>
                </anchor>
              </controlPr>
            </control>
          </mc:Choice>
        </mc:AlternateContent>
        <mc:AlternateContent xmlns:mc="http://schemas.openxmlformats.org/markup-compatibility/2006">
          <mc:Choice Requires="x14">
            <control shapeId="1036" r:id="rId8" name="Drop Down 12">
              <controlPr defaultSize="0" autoLine="0" autoPict="0">
                <anchor moveWithCells="1">
                  <from>
                    <xdr:col>15</xdr:col>
                    <xdr:colOff>0</xdr:colOff>
                    <xdr:row>4</xdr:row>
                    <xdr:rowOff>142875</xdr:rowOff>
                  </from>
                  <to>
                    <xdr:col>17</xdr:col>
                    <xdr:colOff>981075</xdr:colOff>
                    <xdr:row>5</xdr:row>
                    <xdr:rowOff>28575</xdr:rowOff>
                  </to>
                </anchor>
              </controlPr>
            </control>
          </mc:Choice>
        </mc:AlternateContent>
        <mc:AlternateContent xmlns:mc="http://schemas.openxmlformats.org/markup-compatibility/2006">
          <mc:Choice Requires="x14">
            <control shapeId="1037" r:id="rId9" name="Drop Down 13">
              <controlPr defaultSize="0" autoLine="0" autoPict="0">
                <anchor moveWithCells="1">
                  <from>
                    <xdr:col>15</xdr:col>
                    <xdr:colOff>0</xdr:colOff>
                    <xdr:row>4</xdr:row>
                    <xdr:rowOff>142875</xdr:rowOff>
                  </from>
                  <to>
                    <xdr:col>17</xdr:col>
                    <xdr:colOff>981075</xdr:colOff>
                    <xdr:row>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Form 2a-Planning</vt:lpstr>
      <vt:lpstr>Form 2e-Restart</vt:lpstr>
      <vt:lpstr>Washington Prep SH</vt:lpstr>
      <vt:lpstr>'Form 2a-Planning'!Print_Area</vt:lpstr>
      <vt:lpstr>'Form 2e-Restart'!Print_Area</vt:lpstr>
      <vt:lpstr>'Washington Prep SH'!Print_Area</vt:lpstr>
      <vt:lpstr>'Form 2a-Planning'!Print_Titles</vt:lpstr>
      <vt:lpstr>'Form 2e-Restart'!Print_Titles</vt:lpstr>
      <vt:lpstr>'Washington Prep SH'!Print_Titles</vt:lpstr>
    </vt:vector>
  </TitlesOfParts>
  <Company>CA Department of Education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Form-01: SIG Cohort 4 Form 2 - Title I Part A (CA Dept of Education)</dc:title>
  <dc:subject>Implementation charts for each School Improvement Grant (SIG) intervention model for Cohort 4.</dc:subject>
  <dc:creator>School Turnaround Office</dc:creator>
  <cp:lastModifiedBy>Windows User</cp:lastModifiedBy>
  <cp:revision/>
  <cp:lastPrinted>2018-08-28T15:54:17Z</cp:lastPrinted>
  <dcterms:created xsi:type="dcterms:W3CDTF">2012-01-23T19:31:03Z</dcterms:created>
  <dcterms:modified xsi:type="dcterms:W3CDTF">2018-09-10T17:22:42Z</dcterms:modified>
</cp:coreProperties>
</file>